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92.100\private\Общая\Технолог\ТЕХНОЛОГ Д.А\Меню ШК 2025\МЕНЮ ОСЕНЬ 2025\Типовое меню на сайт\"/>
    </mc:Choice>
  </mc:AlternateContent>
  <xr:revisionPtr revIDLastSave="0" documentId="13_ncr:1_{3A590B1E-0BE1-4AEE-BF84-6A47E6D98F8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-4 кл" sheetId="1" r:id="rId1"/>
    <sheet name="5-11 к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3" i="2" l="1"/>
  <c r="F192" i="2"/>
  <c r="F173" i="2"/>
  <c r="F155" i="2"/>
  <c r="H192" i="2"/>
  <c r="H191" i="2"/>
  <c r="I192" i="2"/>
  <c r="I191" i="2"/>
  <c r="J191" i="2"/>
  <c r="J192" i="2"/>
  <c r="J193" i="2"/>
  <c r="I193" i="2"/>
  <c r="H193" i="2"/>
  <c r="G193" i="2"/>
  <c r="G191" i="2" l="1"/>
  <c r="F191" i="2"/>
  <c r="J181" i="2"/>
  <c r="I181" i="2"/>
  <c r="H181" i="2"/>
  <c r="G181" i="2"/>
  <c r="G192" i="2" s="1"/>
  <c r="F181" i="2"/>
  <c r="J173" i="2"/>
  <c r="J172" i="2"/>
  <c r="I172" i="2"/>
  <c r="H173" i="2"/>
  <c r="H172" i="2"/>
  <c r="G173" i="2"/>
  <c r="G172" i="2"/>
  <c r="F172" i="2"/>
  <c r="H163" i="2"/>
  <c r="J163" i="2"/>
  <c r="I163" i="2"/>
  <c r="I173" i="2" s="1"/>
  <c r="G163" i="2"/>
  <c r="F163" i="2"/>
  <c r="I155" i="2"/>
  <c r="J154" i="2"/>
  <c r="I154" i="2"/>
  <c r="H154" i="2"/>
  <c r="G154" i="2"/>
  <c r="F154" i="2"/>
  <c r="J144" i="2"/>
  <c r="J155" i="2" s="1"/>
  <c r="I144" i="2"/>
  <c r="H144" i="2"/>
  <c r="H155" i="2" s="1"/>
  <c r="G144" i="2"/>
  <c r="G155" i="2" s="1"/>
  <c r="F144" i="2"/>
  <c r="J135" i="2"/>
  <c r="I135" i="2"/>
  <c r="H135" i="2"/>
  <c r="G135" i="2"/>
  <c r="F135" i="2"/>
  <c r="J125" i="2"/>
  <c r="J136" i="2" s="1"/>
  <c r="I125" i="2"/>
  <c r="I136" i="2" s="1"/>
  <c r="H125" i="2"/>
  <c r="H136" i="2" s="1"/>
  <c r="G125" i="2"/>
  <c r="G136" i="2" s="1"/>
  <c r="F125" i="2"/>
  <c r="F136" i="2" s="1"/>
  <c r="J116" i="2"/>
  <c r="I116" i="2"/>
  <c r="H116" i="2"/>
  <c r="G116" i="2"/>
  <c r="F116" i="2"/>
  <c r="J106" i="2"/>
  <c r="J117" i="2" s="1"/>
  <c r="I106" i="2"/>
  <c r="I117" i="2" s="1"/>
  <c r="H106" i="2"/>
  <c r="H117" i="2" s="1"/>
  <c r="G106" i="2"/>
  <c r="G117" i="2" s="1"/>
  <c r="F106" i="2"/>
  <c r="F117" i="2" s="1"/>
  <c r="J97" i="2"/>
  <c r="I97" i="2"/>
  <c r="H97" i="2"/>
  <c r="G97" i="2"/>
  <c r="F97" i="2"/>
  <c r="J88" i="2"/>
  <c r="J98" i="2" s="1"/>
  <c r="I88" i="2"/>
  <c r="I98" i="2" s="1"/>
  <c r="H88" i="2"/>
  <c r="H98" i="2" s="1"/>
  <c r="G88" i="2"/>
  <c r="G98" i="2" s="1"/>
  <c r="F88" i="2"/>
  <c r="F98" i="2" s="1"/>
  <c r="J79" i="2"/>
  <c r="J80" i="2" s="1"/>
  <c r="J70" i="2"/>
  <c r="I79" i="2"/>
  <c r="H80" i="2"/>
  <c r="H79" i="2"/>
  <c r="G79" i="2"/>
  <c r="F80" i="2"/>
  <c r="F79" i="2"/>
  <c r="I70" i="2"/>
  <c r="I80" i="2" s="1"/>
  <c r="H70" i="2"/>
  <c r="G70" i="2"/>
  <c r="G80" i="2" s="1"/>
  <c r="F70" i="2"/>
  <c r="J61" i="2"/>
  <c r="I61" i="2"/>
  <c r="H61" i="2"/>
  <c r="G61" i="2"/>
  <c r="F61" i="2"/>
  <c r="J51" i="2"/>
  <c r="J62" i="2" s="1"/>
  <c r="I51" i="2"/>
  <c r="H51" i="2"/>
  <c r="G51" i="2"/>
  <c r="F51" i="2"/>
  <c r="F43" i="2"/>
  <c r="J42" i="2"/>
  <c r="I42" i="2"/>
  <c r="H42" i="2"/>
  <c r="H43" i="2" s="1"/>
  <c r="G42" i="2"/>
  <c r="G43" i="2" s="1"/>
  <c r="F42" i="2"/>
  <c r="J32" i="2"/>
  <c r="J43" i="2" s="1"/>
  <c r="I32" i="2"/>
  <c r="I43" i="2" s="1"/>
  <c r="H32" i="2"/>
  <c r="G32" i="2"/>
  <c r="F32" i="2"/>
  <c r="J24" i="2"/>
  <c r="J23" i="2"/>
  <c r="I23" i="2"/>
  <c r="H23" i="2"/>
  <c r="G23" i="2"/>
  <c r="F20" i="2"/>
  <c r="F19" i="2"/>
  <c r="F17" i="2"/>
  <c r="F23" i="2" s="1"/>
  <c r="F24" i="2" s="1"/>
  <c r="F15" i="2"/>
  <c r="J13" i="2"/>
  <c r="I13" i="2"/>
  <c r="I24" i="2" s="1"/>
  <c r="H13" i="2"/>
  <c r="H24" i="2" s="1"/>
  <c r="G13" i="2"/>
  <c r="G24" i="2" s="1"/>
  <c r="B192" i="2" l="1"/>
  <c r="A192" i="2"/>
  <c r="L191" i="2"/>
  <c r="K185" i="2"/>
  <c r="K184" i="2"/>
  <c r="F183" i="2"/>
  <c r="K182" i="2"/>
  <c r="B182" i="2"/>
  <c r="A182" i="2"/>
  <c r="L181" i="2"/>
  <c r="K179" i="2"/>
  <c r="K176" i="2"/>
  <c r="K174" i="2"/>
  <c r="B173" i="2"/>
  <c r="A173" i="2"/>
  <c r="L172" i="2"/>
  <c r="K167" i="2"/>
  <c r="K165" i="2"/>
  <c r="F165" i="2"/>
  <c r="K164" i="2"/>
  <c r="B164" i="2"/>
  <c r="A164" i="2"/>
  <c r="L163" i="2"/>
  <c r="K158" i="2"/>
  <c r="B155" i="2"/>
  <c r="A155" i="2"/>
  <c r="L154" i="2"/>
  <c r="K149" i="2"/>
  <c r="K147" i="2"/>
  <c r="K146" i="2"/>
  <c r="K145" i="2"/>
  <c r="B145" i="2"/>
  <c r="A145" i="2"/>
  <c r="L144" i="2"/>
  <c r="K142" i="2"/>
  <c r="K139" i="2"/>
  <c r="B136" i="2"/>
  <c r="A136" i="2"/>
  <c r="L135" i="2"/>
  <c r="K129" i="2"/>
  <c r="K128" i="2"/>
  <c r="K127" i="2"/>
  <c r="K126" i="2"/>
  <c r="B126" i="2"/>
  <c r="A126" i="2"/>
  <c r="L125" i="2"/>
  <c r="K120" i="2"/>
  <c r="K119" i="2"/>
  <c r="B117" i="2"/>
  <c r="A117" i="2"/>
  <c r="L116" i="2"/>
  <c r="K111" i="2"/>
  <c r="K110" i="2"/>
  <c r="K109" i="2"/>
  <c r="K108" i="2"/>
  <c r="K107" i="2"/>
  <c r="B107" i="2"/>
  <c r="A107" i="2"/>
  <c r="L106" i="2"/>
  <c r="K101" i="2"/>
  <c r="K99" i="2"/>
  <c r="B98" i="2"/>
  <c r="A98" i="2"/>
  <c r="L97" i="2"/>
  <c r="K92" i="2"/>
  <c r="K91" i="2"/>
  <c r="K90" i="2"/>
  <c r="K89" i="2"/>
  <c r="B89" i="2"/>
  <c r="A89" i="2"/>
  <c r="L88" i="2"/>
  <c r="K83" i="2"/>
  <c r="K82" i="2"/>
  <c r="K81" i="2"/>
  <c r="B80" i="2"/>
  <c r="A80" i="2"/>
  <c r="L79" i="2"/>
  <c r="K74" i="2"/>
  <c r="K73" i="2"/>
  <c r="K72" i="2"/>
  <c r="F72" i="2"/>
  <c r="K71" i="2"/>
  <c r="B71" i="2"/>
  <c r="A71" i="2"/>
  <c r="L70" i="2"/>
  <c r="K65" i="2"/>
  <c r="K63" i="2"/>
  <c r="B62" i="2"/>
  <c r="A62" i="2"/>
  <c r="L61" i="2"/>
  <c r="K56" i="2"/>
  <c r="K55" i="2"/>
  <c r="K54" i="2"/>
  <c r="K53" i="2"/>
  <c r="F53" i="2"/>
  <c r="K52" i="2"/>
  <c r="B52" i="2"/>
  <c r="A52" i="2"/>
  <c r="L51" i="2"/>
  <c r="K49" i="2"/>
  <c r="K46" i="2"/>
  <c r="K44" i="2"/>
  <c r="F62" i="2"/>
  <c r="B43" i="2"/>
  <c r="A43" i="2"/>
  <c r="L42" i="2"/>
  <c r="K37" i="2"/>
  <c r="K35" i="2"/>
  <c r="K34" i="2"/>
  <c r="K33" i="2"/>
  <c r="B33" i="2"/>
  <c r="A33" i="2"/>
  <c r="L32" i="2"/>
  <c r="K27" i="2"/>
  <c r="B24" i="2"/>
  <c r="A24" i="2"/>
  <c r="L23" i="2"/>
  <c r="K18" i="2"/>
  <c r="K17" i="2"/>
  <c r="K16" i="2"/>
  <c r="K14" i="2"/>
  <c r="B14" i="2"/>
  <c r="A14" i="2"/>
  <c r="L13" i="2"/>
  <c r="F8" i="2"/>
  <c r="F13" i="2" s="1"/>
  <c r="K7" i="2"/>
  <c r="K6" i="2"/>
  <c r="L191" i="1" l="1"/>
  <c r="L181" i="1"/>
  <c r="L172" i="1"/>
  <c r="L163" i="1"/>
  <c r="L154" i="1"/>
  <c r="L144" i="1"/>
  <c r="L135" i="1"/>
  <c r="L125" i="1"/>
  <c r="L116" i="1"/>
  <c r="L106" i="1"/>
  <c r="L97" i="1"/>
  <c r="L88" i="1"/>
  <c r="L79" i="1"/>
  <c r="L70" i="1"/>
  <c r="L61" i="1"/>
  <c r="L51" i="1"/>
  <c r="L42" i="1"/>
  <c r="L32" i="1"/>
  <c r="L23" i="1"/>
  <c r="L13" i="1"/>
  <c r="J193" i="1" l="1"/>
  <c r="G192" i="1"/>
  <c r="J155" i="1"/>
  <c r="J154" i="1"/>
  <c r="I154" i="1"/>
  <c r="I155" i="1" s="1"/>
  <c r="H155" i="1"/>
  <c r="H154" i="1"/>
  <c r="G154" i="1"/>
  <c r="G155" i="1" s="1"/>
  <c r="J117" i="1"/>
  <c r="J116" i="1"/>
  <c r="I116" i="1"/>
  <c r="I117" i="1" s="1"/>
  <c r="H117" i="1"/>
  <c r="H116" i="1"/>
  <c r="G116" i="1"/>
  <c r="G117" i="1" s="1"/>
  <c r="J98" i="1"/>
  <c r="J97" i="1"/>
  <c r="I97" i="1"/>
  <c r="I98" i="1" s="1"/>
  <c r="H98" i="1"/>
  <c r="H97" i="1"/>
  <c r="G97" i="1"/>
  <c r="G98" i="1" s="1"/>
  <c r="J80" i="1"/>
  <c r="J79" i="1"/>
  <c r="I79" i="1"/>
  <c r="I80" i="1" s="1"/>
  <c r="H80" i="1"/>
  <c r="H193" i="1" s="1"/>
  <c r="H79" i="1"/>
  <c r="G79" i="1"/>
  <c r="G80" i="1" s="1"/>
  <c r="K147" i="1"/>
  <c r="K109" i="1"/>
  <c r="K91" i="1"/>
  <c r="K73" i="1"/>
  <c r="I193" i="1" l="1"/>
  <c r="G193" i="1"/>
  <c r="J191" i="1" l="1"/>
  <c r="J192" i="1" s="1"/>
  <c r="I191" i="1"/>
  <c r="I192" i="1" s="1"/>
  <c r="H191" i="1"/>
  <c r="H192" i="1" s="1"/>
  <c r="G191" i="1"/>
  <c r="I181" i="1"/>
  <c r="J181" i="1"/>
  <c r="H181" i="1"/>
  <c r="G181" i="1"/>
  <c r="F173" i="1"/>
  <c r="J172" i="1"/>
  <c r="I172" i="1"/>
  <c r="H172" i="1"/>
  <c r="G172" i="1"/>
  <c r="H163" i="1"/>
  <c r="H173" i="1" s="1"/>
  <c r="J163" i="1"/>
  <c r="J173" i="1" s="1"/>
  <c r="I163" i="1"/>
  <c r="I173" i="1" s="1"/>
  <c r="G163" i="1"/>
  <c r="G173" i="1" s="1"/>
  <c r="I136" i="1"/>
  <c r="F136" i="1"/>
  <c r="J135" i="1"/>
  <c r="I135" i="1"/>
  <c r="H135" i="1"/>
  <c r="G135" i="1"/>
  <c r="F117" i="1"/>
  <c r="F98" i="1"/>
  <c r="J61" i="1"/>
  <c r="I61" i="1"/>
  <c r="H61" i="1"/>
  <c r="G61" i="1"/>
  <c r="J51" i="1"/>
  <c r="I51" i="1"/>
  <c r="H51" i="1"/>
  <c r="G51" i="1"/>
  <c r="J43" i="1"/>
  <c r="F43" i="1"/>
  <c r="J42" i="1"/>
  <c r="I42" i="1"/>
  <c r="H42" i="1"/>
  <c r="G42" i="1"/>
  <c r="F42" i="1"/>
  <c r="J32" i="1"/>
  <c r="I32" i="1"/>
  <c r="I43" i="1" s="1"/>
  <c r="H32" i="1"/>
  <c r="H43" i="1" s="1"/>
  <c r="G32" i="1"/>
  <c r="G43" i="1" s="1"/>
  <c r="F32" i="1"/>
  <c r="I24" i="1"/>
  <c r="J23" i="1"/>
  <c r="I23" i="1"/>
  <c r="H23" i="1"/>
  <c r="G23" i="1"/>
  <c r="J13" i="1"/>
  <c r="J24" i="1" s="1"/>
  <c r="I13" i="1"/>
  <c r="H13" i="1"/>
  <c r="H24" i="1" s="1"/>
  <c r="G13" i="1"/>
  <c r="G24" i="1" s="1"/>
  <c r="K185" i="1"/>
  <c r="K184" i="1"/>
  <c r="K176" i="1"/>
  <c r="K174" i="1"/>
  <c r="K167" i="1"/>
  <c r="K164" i="1"/>
  <c r="K149" i="1"/>
  <c r="K146" i="1"/>
  <c r="K145" i="1"/>
  <c r="J144" i="1"/>
  <c r="I144" i="1"/>
  <c r="H144" i="1"/>
  <c r="G144" i="1"/>
  <c r="F144" i="1"/>
  <c r="K142" i="1"/>
  <c r="K139" i="1"/>
  <c r="K126" i="1"/>
  <c r="J125" i="1"/>
  <c r="J136" i="1" s="1"/>
  <c r="I125" i="1"/>
  <c r="H125" i="1"/>
  <c r="H136" i="1" s="1"/>
  <c r="G125" i="1"/>
  <c r="G136" i="1" s="1"/>
  <c r="K120" i="1"/>
  <c r="K111" i="1" l="1"/>
  <c r="K110" i="1"/>
  <c r="K108" i="1"/>
  <c r="K107" i="1"/>
  <c r="J106" i="1"/>
  <c r="I106" i="1"/>
  <c r="H106" i="1"/>
  <c r="G106" i="1"/>
  <c r="K101" i="1"/>
  <c r="K99" i="1"/>
  <c r="J88" i="1"/>
  <c r="I88" i="1"/>
  <c r="H88" i="1"/>
  <c r="G88" i="1"/>
  <c r="K92" i="1"/>
  <c r="K90" i="1"/>
  <c r="K89" i="1"/>
  <c r="K83" i="1"/>
  <c r="K81" i="1"/>
  <c r="F82" i="1"/>
  <c r="K82" i="1"/>
  <c r="J70" i="1"/>
  <c r="I70" i="1"/>
  <c r="H70" i="1"/>
  <c r="G70" i="1"/>
  <c r="K74" i="1"/>
  <c r="K72" i="1"/>
  <c r="K71" i="1"/>
  <c r="K65" i="1"/>
  <c r="K56" i="1"/>
  <c r="K55" i="1"/>
  <c r="K54" i="1"/>
  <c r="K53" i="1"/>
  <c r="K52" i="1"/>
  <c r="K49" i="1"/>
  <c r="K46" i="1"/>
  <c r="F44" i="1"/>
  <c r="F51" i="1" s="1"/>
  <c r="F62" i="1" s="1"/>
  <c r="K44" i="1"/>
  <c r="K37" i="1"/>
  <c r="K35" i="1"/>
  <c r="K34" i="1"/>
  <c r="K33" i="1"/>
  <c r="K27" i="1"/>
  <c r="F20" i="1" l="1"/>
  <c r="F23" i="1" s="1"/>
  <c r="K18" i="1"/>
  <c r="K16" i="1"/>
  <c r="K17" i="1"/>
  <c r="F8" i="1"/>
  <c r="F13" i="1" s="1"/>
  <c r="F24" i="1" s="1"/>
  <c r="K7" i="1"/>
  <c r="F183" i="1" l="1"/>
  <c r="K182" i="1"/>
  <c r="K179" i="1"/>
  <c r="F165" i="1"/>
  <c r="K165" i="1"/>
  <c r="K158" i="1"/>
  <c r="K129" i="1"/>
  <c r="K128" i="1"/>
  <c r="K127" i="1"/>
  <c r="F119" i="1"/>
  <c r="K119" i="1"/>
  <c r="F72" i="1"/>
  <c r="F79" i="1" s="1"/>
  <c r="K63" i="1"/>
  <c r="F53" i="1"/>
  <c r="K14" i="1"/>
  <c r="K6" i="1"/>
  <c r="B192" i="1" l="1"/>
  <c r="A192" i="1"/>
  <c r="B182" i="1"/>
  <c r="A182" i="1"/>
  <c r="F181" i="1"/>
  <c r="B173" i="1"/>
  <c r="A173" i="1"/>
  <c r="B164" i="1"/>
  <c r="A164" i="1"/>
  <c r="B155" i="1"/>
  <c r="A155" i="1"/>
  <c r="F154" i="1"/>
  <c r="F155" i="1" s="1"/>
  <c r="B145" i="1"/>
  <c r="A145" i="1"/>
  <c r="B136" i="1"/>
  <c r="A136" i="1"/>
  <c r="B126" i="1"/>
  <c r="A126" i="1"/>
  <c r="B117" i="1"/>
  <c r="A117" i="1"/>
  <c r="B107" i="1"/>
  <c r="A107" i="1"/>
  <c r="B98" i="1"/>
  <c r="A98" i="1"/>
  <c r="B89" i="1"/>
  <c r="A89" i="1"/>
  <c r="B80" i="1"/>
  <c r="A80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80" i="1" l="1"/>
  <c r="F193" i="1" s="1"/>
</calcChain>
</file>

<file path=xl/sharedStrings.xml><?xml version="1.0" encoding="utf-8"?>
<sst xmlns="http://schemas.openxmlformats.org/spreadsheetml/2006/main" count="663" uniqueCount="117">
  <si>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</si>
  <si>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</si>
  <si>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</si>
  <si>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</si>
  <si>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</si>
  <si>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</si>
  <si>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</si>
  <si>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</si>
  <si>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</si>
  <si>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</si>
  <si>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</si>
  <si>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</si>
  <si>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</si>
  <si>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</si>
  <si>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</si>
  <si>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</si>
  <si>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</si>
  <si>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</si>
  <si>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</si>
  <si>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</si>
  <si>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</si>
  <si>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</si>
  <si>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</si>
  <si>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</si>
  <si>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</si>
  <si>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</si>
  <si>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</si>
  <si>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</si>
  <si>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</si>
  <si>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</si>
  <si>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</si>
  <si>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</si>
  <si>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</si>
  <si>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</si>
  <si>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</si>
  <si>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</si>
  <si>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</si>
  <si>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</si>
  <si>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</si>
  <si>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</si>
  <si>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Соус из малины</t>
  </si>
  <si>
    <t>12\2</t>
  </si>
  <si>
    <t>Щи из свежей капусты с картофелем и сметаной</t>
  </si>
  <si>
    <t>6\73</t>
  </si>
  <si>
    <t>Макаронные изделия отварные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</si>
  <si>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</si>
  <si>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</si>
  <si>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</si>
  <si>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</si>
  <si>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</si>
  <si>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</si>
  <si>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</si>
  <si>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Фрукт свежий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</si>
  <si>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</si>
  <si>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</si>
  <si>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</si>
  <si>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</si>
  <si>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</si>
  <si>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</si>
  <si>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</si>
  <si>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</si>
  <si>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</si>
  <si>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</si>
  <si>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</si>
  <si>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Кофейный напиток</t>
  </si>
  <si>
    <t>Суп картофельный с бобовыми</t>
  </si>
  <si>
    <t>Чай с малиной и сахаром</t>
  </si>
  <si>
    <t>6\57</t>
  </si>
  <si>
    <t>Филе куриное тушеное с овощами</t>
  </si>
  <si>
    <t>9\13</t>
  </si>
  <si>
    <t>Каша жидкая пшенная с маслом сливочным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</si>
  <si>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</si>
  <si>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</si>
  <si>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</si>
  <si>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</si>
  <si>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</si>
  <si>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Кисель витаминизированный "Витошка"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</si>
  <si>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</si>
  <si>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</si>
  <si>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</si>
  <si>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</si>
  <si>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свежих огурцов с растительным маслом</t>
  </si>
  <si>
    <t>Салат из белокочанной капусты с яблоками, морковью и растительным маслом</t>
  </si>
  <si>
    <t>Фрикасе из филе грудки в сметанном соусе</t>
  </si>
  <si>
    <t>Салат из свежих томатов с растительным маслом</t>
  </si>
  <si>
    <t>Борщ с морской капустой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</si>
  <si>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</si>
  <si>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</si>
  <si>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</si>
  <si>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</si>
  <si>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</si>
  <si>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Салат из свежих овощей (морковь свежая, капуста б/к свежая, огурцы свежие, томаты свежие)</t>
  </si>
  <si>
    <t>11\15</t>
  </si>
  <si>
    <t>Хлеб ржано-пшеничный витаминизированный</t>
  </si>
  <si>
    <t>Соус из абрикоса</t>
  </si>
  <si>
    <t>12\7</t>
  </si>
  <si>
    <t xml:space="preserve">Печень по-строгановски </t>
  </si>
  <si>
    <t>Напиток из вишни</t>
  </si>
  <si>
    <t>Плов из птицы (филе бедра куриного) с куркумой</t>
  </si>
  <si>
    <t>Компот из кураги</t>
  </si>
  <si>
    <t>Каша молочная жидкая геркулесовая с маслом сливочным и курагой</t>
  </si>
  <si>
    <t>Борщ с капустой и картофелем со сметаной</t>
  </si>
  <si>
    <t>5\78</t>
  </si>
  <si>
    <t>Булгур с овощами</t>
  </si>
  <si>
    <t>Напиток из черноплодой рябины</t>
  </si>
  <si>
    <t xml:space="preserve">Каша молочная жидкая геркулесовая с маслом сливочным и курагой </t>
  </si>
  <si>
    <t>Птица (филе куриное) тушенная в соусе с овощами</t>
  </si>
  <si>
    <t xml:space="preserve">Каша жидкая молочная рисовая с маслом и яблоками </t>
  </si>
  <si>
    <t>Котлеты мясные (говядина, свинина) с отрубями</t>
  </si>
  <si>
    <t>Греча по-Царски с птицей (филе бедра) и овощами</t>
  </si>
  <si>
    <t>Жаркое по домашнему с птицей ( филе куриное)</t>
  </si>
  <si>
    <t>Гуляш из курицы (грудка куриная)</t>
  </si>
  <si>
    <t>200</t>
  </si>
  <si>
    <t>Бутерброд с сыром и маслом сливочным 20/15/10 г (батон витаминизированный)</t>
  </si>
  <si>
    <t>Бутерброд с сыром и маслом сливочным 20/15/15 г (батон витаминизированный)</t>
  </si>
  <si>
    <t>Салат из моркови, сахара и изюма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</si>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</sst>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2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2" fontId="6" fillId="5" borderId="23" xfId="0" applyNumberFormat="1" applyFont="1" applyFill="1" applyBorder="1" applyAlignment="1">
      <alignment horizontal="center" vertical="center" wrapText="1"/>
    </xf>
    <xf numFmtId="2" fontId="6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4" borderId="1" xfId="0" applyFont="1" applyFill="1" applyBorder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vertical="center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7" fillId="6" borderId="21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2" fontId="7" fillId="7" borderId="28" xfId="0" applyNumberFormat="1" applyFont="1" applyFill="1" applyBorder="1" applyAlignment="1">
      <alignment horizontal="center"/>
    </xf>
    <xf numFmtId="2" fontId="7" fillId="7" borderId="28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2" fontId="7" fillId="7" borderId="0" xfId="0" applyNumberFormat="1" applyFont="1" applyFill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wrapText="1"/>
    </xf>
    <xf numFmtId="0" fontId="4" fillId="5" borderId="29" xfId="0" applyFont="1" applyFill="1" applyBorder="1" applyAlignment="1">
      <alignment horizontal="center" vertical="center"/>
    </xf>
    <xf numFmtId="2" fontId="6" fillId="5" borderId="2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4" fillId="6" borderId="0" xfId="0" applyFont="1" applyFill="1" applyAlignment="1">
      <alignment horizontal="right"/>
    </xf>
    <xf numFmtId="0" fontId="4" fillId="6" borderId="0" xfId="0" applyFont="1" applyFill="1"/>
    <xf numFmtId="0" fontId="12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6" borderId="4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NumberFormat="1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vertical="center"/>
    </xf>
    <xf numFmtId="0" fontId="2" fillId="6" borderId="0" xfId="0" applyFont="1" applyFill="1"/>
    <xf numFmtId="0" fontId="12" fillId="0" borderId="9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 applyProtection="1">
      <alignment horizontal="center" vertical="center"/>
      <protection locked="0"/>
    </xf>
    <xf numFmtId="2" fontId="4" fillId="5" borderId="23" xfId="0" applyNumberFormat="1" applyFont="1" applyFill="1" applyBorder="1" applyAlignment="1" applyProtection="1">
      <alignment horizontal="center" vertical="center"/>
      <protection locked="0"/>
    </xf>
    <xf numFmtId="2" fontId="4" fillId="5" borderId="23" xfId="0" applyNumberFormat="1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5" fillId="8" borderId="4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2" fontId="13" fillId="8" borderId="2" xfId="1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 applyProtection="1">
      <alignment vertical="center"/>
      <protection locked="0"/>
    </xf>
    <xf numFmtId="0" fontId="13" fillId="8" borderId="4" xfId="0" applyFont="1" applyFill="1" applyBorder="1" applyAlignment="1">
      <alignment vertical="center" wrapText="1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2" fontId="13" fillId="8" borderId="4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2" fontId="13" fillId="8" borderId="4" xfId="1" applyNumberFormat="1" applyFont="1" applyFill="1" applyBorder="1" applyAlignment="1">
      <alignment horizontal="center" vertical="center"/>
    </xf>
    <xf numFmtId="0" fontId="4" fillId="8" borderId="20" xfId="0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>
      <alignment vertical="center" wrapText="1"/>
    </xf>
    <xf numFmtId="0" fontId="4" fillId="8" borderId="2" xfId="0" applyFont="1" applyFill="1" applyBorder="1" applyAlignment="1" applyProtection="1">
      <alignment vertical="center" wrapText="1"/>
      <protection locked="0"/>
    </xf>
    <xf numFmtId="2" fontId="5" fillId="8" borderId="2" xfId="1" applyNumberFormat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/>
    </xf>
    <xf numFmtId="0" fontId="13" fillId="8" borderId="2" xfId="1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 applyProtection="1">
      <alignment vertical="center" wrapText="1"/>
      <protection locked="0"/>
    </xf>
    <xf numFmtId="2" fontId="5" fillId="8" borderId="2" xfId="0" applyNumberFormat="1" applyFont="1" applyFill="1" applyBorder="1" applyAlignment="1">
      <alignment horizontal="center" vertical="center"/>
    </xf>
    <xf numFmtId="2" fontId="13" fillId="8" borderId="2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 applyProtection="1">
      <alignment vertical="center" wrapText="1"/>
      <protection locked="0"/>
    </xf>
    <xf numFmtId="0" fontId="4" fillId="8" borderId="19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vertical="center" wrapText="1"/>
      <protection locked="0"/>
    </xf>
    <xf numFmtId="0" fontId="13" fillId="8" borderId="4" xfId="1" applyFont="1" applyFill="1" applyBorder="1" applyAlignment="1">
      <alignment vertical="center" wrapText="1"/>
    </xf>
    <xf numFmtId="0" fontId="13" fillId="8" borderId="4" xfId="1" applyFont="1" applyFill="1" applyBorder="1" applyAlignment="1">
      <alignment vertical="center"/>
    </xf>
    <xf numFmtId="0" fontId="4" fillId="8" borderId="2" xfId="0" applyFont="1" applyFill="1" applyBorder="1" applyAlignment="1">
      <alignment vertical="center" wrapText="1"/>
    </xf>
    <xf numFmtId="0" fontId="6" fillId="8" borderId="2" xfId="0" applyNumberFormat="1" applyFont="1" applyFill="1" applyBorder="1" applyAlignment="1">
      <alignment horizontal="center" vertical="center" wrapText="1"/>
    </xf>
    <xf numFmtId="2" fontId="6" fillId="8" borderId="2" xfId="0" applyNumberFormat="1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2" fontId="5" fillId="8" borderId="4" xfId="0" applyNumberFormat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left" vertical="center" wrapText="1"/>
    </xf>
    <xf numFmtId="0" fontId="5" fillId="8" borderId="4" xfId="1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 applyProtection="1">
      <alignment horizontal="left" vertical="center" wrapText="1"/>
      <protection locked="0"/>
    </xf>
    <xf numFmtId="0" fontId="5" fillId="8" borderId="2" xfId="0" applyFont="1" applyFill="1" applyBorder="1" applyAlignment="1" applyProtection="1">
      <alignment horizontal="left" vertical="center" wrapText="1"/>
      <protection locked="0"/>
    </xf>
    <xf numFmtId="1" fontId="5" fillId="8" borderId="5" xfId="0" applyNumberFormat="1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 wrapText="1"/>
    </xf>
    <xf numFmtId="1" fontId="5" fillId="8" borderId="4" xfId="1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2" fontId="14" fillId="8" borderId="26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 wrapText="1"/>
    </xf>
    <xf numFmtId="2" fontId="13" fillId="8" borderId="4" xfId="2" applyNumberFormat="1" applyFont="1" applyFill="1" applyBorder="1" applyAlignment="1">
      <alignment horizontal="center" vertical="center"/>
    </xf>
    <xf numFmtId="2" fontId="14" fillId="8" borderId="2" xfId="3" applyNumberFormat="1" applyFont="1" applyFill="1" applyBorder="1" applyAlignment="1">
      <alignment horizontal="center" vertical="center"/>
    </xf>
    <xf numFmtId="2" fontId="14" fillId="8" borderId="2" xfId="0" applyNumberFormat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vertical="center" wrapText="1"/>
    </xf>
    <xf numFmtId="17" fontId="5" fillId="8" borderId="21" xfId="1" applyNumberFormat="1" applyFont="1" applyFill="1" applyBorder="1" applyAlignment="1">
      <alignment horizontal="center" vertical="center"/>
    </xf>
    <xf numFmtId="2" fontId="5" fillId="8" borderId="4" xfId="1" applyNumberFormat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 wrapText="1"/>
    </xf>
    <xf numFmtId="0" fontId="5" fillId="8" borderId="4" xfId="0" applyNumberFormat="1" applyFont="1" applyFill="1" applyBorder="1" applyAlignment="1">
      <alignment horizontal="center" vertical="center"/>
    </xf>
    <xf numFmtId="2" fontId="13" fillId="8" borderId="2" xfId="0" applyNumberFormat="1" applyFont="1" applyFill="1" applyBorder="1" applyAlignment="1">
      <alignment horizontal="center" vertical="center" wrapText="1"/>
    </xf>
    <xf numFmtId="0" fontId="5" fillId="8" borderId="4" xfId="1" applyFont="1" applyFill="1" applyBorder="1" applyAlignment="1" applyProtection="1">
      <alignment vertical="center" wrapText="1"/>
      <protection locked="0"/>
    </xf>
    <xf numFmtId="17" fontId="13" fillId="8" borderId="4" xfId="1" applyNumberFormat="1" applyFont="1" applyFill="1" applyBorder="1" applyAlignment="1">
      <alignment vertical="center"/>
    </xf>
    <xf numFmtId="0" fontId="5" fillId="8" borderId="2" xfId="1" applyFont="1" applyFill="1" applyBorder="1" applyAlignment="1" applyProtection="1">
      <alignment vertical="center" wrapText="1"/>
      <protection locked="0"/>
    </xf>
    <xf numFmtId="2" fontId="13" fillId="8" borderId="2" xfId="2" applyNumberFormat="1" applyFont="1" applyFill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13" fillId="8" borderId="4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horizontal="center" vertical="center" wrapText="1"/>
    </xf>
    <xf numFmtId="2" fontId="7" fillId="9" borderId="28" xfId="0" applyNumberFormat="1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 wrapText="1"/>
    </xf>
    <xf numFmtId="1" fontId="6" fillId="9" borderId="9" xfId="0" applyNumberFormat="1" applyFont="1" applyFill="1" applyBorder="1" applyAlignment="1">
      <alignment horizontal="center" wrapText="1"/>
    </xf>
    <xf numFmtId="0" fontId="6" fillId="9" borderId="9" xfId="0" applyFont="1" applyFill="1" applyBorder="1" applyAlignment="1">
      <alignment horizontal="center" vertical="center" wrapText="1"/>
    </xf>
    <xf numFmtId="2" fontId="13" fillId="8" borderId="2" xfId="3" applyNumberFormat="1" applyFont="1" applyFill="1" applyBorder="1" applyAlignment="1">
      <alignment horizontal="center" vertical="center" wrapText="1"/>
    </xf>
    <xf numFmtId="2" fontId="13" fillId="8" borderId="4" xfId="3" applyNumberFormat="1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wrapText="1"/>
    </xf>
    <xf numFmtId="2" fontId="13" fillId="8" borderId="2" xfId="3" applyNumberFormat="1" applyFont="1" applyFill="1" applyBorder="1" applyAlignment="1">
      <alignment horizontal="center" vertical="center"/>
    </xf>
    <xf numFmtId="0" fontId="6" fillId="9" borderId="9" xfId="0" applyNumberFormat="1" applyFont="1" applyFill="1" applyBorder="1" applyAlignment="1">
      <alignment horizontal="center" vertical="center" wrapText="1"/>
    </xf>
    <xf numFmtId="0" fontId="5" fillId="6" borderId="0" xfId="0" applyFont="1" applyFill="1"/>
    <xf numFmtId="0" fontId="16" fillId="6" borderId="0" xfId="0" applyFont="1" applyFill="1"/>
    <xf numFmtId="0" fontId="12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2" fontId="5" fillId="5" borderId="23" xfId="0" applyNumberFormat="1" applyFont="1" applyFill="1" applyBorder="1" applyAlignment="1">
      <alignment horizontal="center"/>
    </xf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2" fontId="7" fillId="5" borderId="23" xfId="0" applyNumberFormat="1" applyFont="1" applyFill="1" applyBorder="1" applyAlignment="1">
      <alignment horizontal="center" vertical="center" wrapText="1"/>
    </xf>
    <xf numFmtId="2" fontId="15" fillId="5" borderId="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2" fontId="7" fillId="5" borderId="24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2" fontId="7" fillId="5" borderId="29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center"/>
    </xf>
    <xf numFmtId="2" fontId="15" fillId="5" borderId="0" xfId="0" applyNumberFormat="1" applyFont="1" applyFill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2" fontId="6" fillId="9" borderId="9" xfId="0" applyNumberFormat="1" applyFont="1" applyFill="1" applyBorder="1" applyAlignment="1">
      <alignment horizontal="center" vertical="center" wrapText="1"/>
    </xf>
    <xf numFmtId="0" fontId="13" fillId="8" borderId="4" xfId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 vertical="center" wrapText="1"/>
    </xf>
    <xf numFmtId="0" fontId="13" fillId="8" borderId="2" xfId="1" applyFont="1" applyFill="1" applyBorder="1" applyAlignment="1">
      <alignment horizontal="center" vertical="center" wrapText="1"/>
    </xf>
    <xf numFmtId="17" fontId="13" fillId="8" borderId="4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3" xr:uid="{90D90349-6D13-4877-9BBD-6E21BEC256B3}"/>
    <cellStyle name="Обычный 3" xfId="1" xr:uid="{00000000-0005-0000-0000-000001000000}"/>
    <cellStyle name="Обычный 3 2" xfId="2" xr:uid="{67F092B3-F976-49E4-9176-8708C51A450A}"/>
  </cellStyles>
  <dxfs count="0"/>
  <tableStyles count="0" defaultTableStyle="TableStyleMedium2" defaultPivotStyle="PivotStyleLight16"/>
  <colors>
    <mruColors>
      <color rgb="FFD9D9D9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49.85546875" style="2" customWidth="1"/>
    <col min="6" max="6" width="11" style="92" customWidth="1"/>
    <col min="7" max="7" width="11.28515625" style="2" customWidth="1"/>
    <col min="8" max="8" width="7.5703125" style="2" customWidth="1"/>
    <col min="9" max="9" width="8.42578125" style="2" customWidth="1"/>
    <col min="10" max="10" width="9.140625" style="2" customWidth="1"/>
    <col min="11" max="11" width="10" style="2" customWidth="1"/>
    <col min="12" max="16384" width="9.140625" style="2"/>
  </cols>
  <sheetData>
    <row r="1" spans="1:12" ht="15.75" x14ac:dyDescent="0.25">
      <c r="A1" s="6" t="s">
        <v>7</v>
      </c>
      <c r="B1" s="7"/>
      <c r="C1" s="181"/>
      <c r="D1" s="182"/>
      <c r="E1" s="182"/>
      <c r="F1" s="79" t="s">
        <v>16</v>
      </c>
      <c r="G1" s="7" t="s">
        <v>17</v>
      </c>
      <c r="H1" s="183"/>
      <c r="I1" s="183"/>
      <c r="J1" s="183"/>
      <c r="K1" s="183"/>
      <c r="L1" s="7"/>
    </row>
    <row r="2" spans="1:12" ht="15.75" x14ac:dyDescent="0.25">
      <c r="A2" s="8" t="s">
        <v>6</v>
      </c>
      <c r="B2" s="7"/>
      <c r="C2" s="7"/>
      <c r="D2" s="6"/>
      <c r="E2" s="7"/>
      <c r="F2" s="80"/>
      <c r="G2" s="7" t="s">
        <v>18</v>
      </c>
      <c r="H2" s="183"/>
      <c r="I2" s="183"/>
      <c r="J2" s="183"/>
      <c r="K2" s="183"/>
      <c r="L2" s="7"/>
    </row>
    <row r="3" spans="1:12" ht="17.25" customHeight="1" x14ac:dyDescent="0.25">
      <c r="A3" s="9" t="s">
        <v>8</v>
      </c>
      <c r="B3" s="7"/>
      <c r="C3" s="7"/>
      <c r="D3" s="10"/>
      <c r="E3" s="11" t="s">
        <v>9</v>
      </c>
      <c r="F3" s="80"/>
      <c r="G3" s="7" t="s">
        <v>19</v>
      </c>
      <c r="H3" s="12"/>
      <c r="I3" s="12"/>
      <c r="J3" s="13">
        <v>2025</v>
      </c>
      <c r="K3" s="14"/>
      <c r="L3" s="7"/>
    </row>
    <row r="4" spans="1:12" ht="16.5" thickBot="1" x14ac:dyDescent="0.3">
      <c r="A4" s="7"/>
      <c r="B4" s="7"/>
      <c r="C4" s="7"/>
      <c r="D4" s="9"/>
      <c r="E4" s="7"/>
      <c r="F4" s="80"/>
      <c r="G4" s="7"/>
      <c r="H4" s="15" t="s">
        <v>36</v>
      </c>
      <c r="I4" s="15" t="s">
        <v>37</v>
      </c>
      <c r="J4" s="15" t="s">
        <v>38</v>
      </c>
      <c r="K4" s="7"/>
      <c r="L4" s="7"/>
    </row>
    <row r="5" spans="1:12" ht="48" thickBot="1" x14ac:dyDescent="0.25">
      <c r="A5" s="16" t="s">
        <v>14</v>
      </c>
      <c r="B5" s="17" t="s">
        <v>15</v>
      </c>
      <c r="C5" s="18" t="s">
        <v>0</v>
      </c>
      <c r="D5" s="18" t="s">
        <v>13</v>
      </c>
      <c r="E5" s="18" t="s">
        <v>12</v>
      </c>
      <c r="F5" s="81" t="s">
        <v>34</v>
      </c>
      <c r="G5" s="18" t="s">
        <v>1</v>
      </c>
      <c r="H5" s="18" t="s">
        <v>2</v>
      </c>
      <c r="I5" s="18" t="s">
        <v>3</v>
      </c>
      <c r="J5" s="18" t="s">
        <v>10</v>
      </c>
      <c r="K5" s="19" t="s">
        <v>11</v>
      </c>
      <c r="L5" s="94" t="s">
        <v>35</v>
      </c>
    </row>
    <row r="6" spans="1:12" ht="31.5" x14ac:dyDescent="0.25">
      <c r="A6" s="20">
        <v>1</v>
      </c>
      <c r="B6" s="21">
        <v>1</v>
      </c>
      <c r="C6" s="22" t="s">
        <v>20</v>
      </c>
      <c r="D6" s="103" t="s">
        <v>21</v>
      </c>
      <c r="E6" s="102" t="s">
        <v>80</v>
      </c>
      <c r="F6" s="104">
        <v>210</v>
      </c>
      <c r="G6" s="105">
        <v>8.1999999999999993</v>
      </c>
      <c r="H6" s="105">
        <v>8.9</v>
      </c>
      <c r="I6" s="105">
        <v>31.2</v>
      </c>
      <c r="J6" s="105">
        <v>268</v>
      </c>
      <c r="K6" s="106" t="str">
        <f>"2/71"</f>
        <v>2/71</v>
      </c>
      <c r="L6" s="95">
        <v>45.3</v>
      </c>
    </row>
    <row r="7" spans="1:12" ht="30" x14ac:dyDescent="0.25">
      <c r="A7" s="24"/>
      <c r="B7" s="25"/>
      <c r="C7" s="26"/>
      <c r="D7" s="107"/>
      <c r="E7" s="108" t="s">
        <v>55</v>
      </c>
      <c r="F7" s="109">
        <v>40</v>
      </c>
      <c r="G7" s="110">
        <v>5.14</v>
      </c>
      <c r="H7" s="110">
        <v>11.15</v>
      </c>
      <c r="I7" s="110">
        <v>10.28</v>
      </c>
      <c r="J7" s="110">
        <v>148.50528</v>
      </c>
      <c r="K7" s="106" t="str">
        <f>"1/57"</f>
        <v>1/57</v>
      </c>
      <c r="L7" s="96">
        <v>42.99</v>
      </c>
    </row>
    <row r="8" spans="1:12" ht="15.75" x14ac:dyDescent="0.25">
      <c r="A8" s="24"/>
      <c r="B8" s="25"/>
      <c r="C8" s="26"/>
      <c r="D8" s="111" t="s">
        <v>22</v>
      </c>
      <c r="E8" s="108" t="s">
        <v>53</v>
      </c>
      <c r="F8" s="110" t="str">
        <f>"200"</f>
        <v>200</v>
      </c>
      <c r="G8" s="112">
        <v>0.24</v>
      </c>
      <c r="H8" s="112">
        <v>0.05</v>
      </c>
      <c r="I8" s="112">
        <v>14.07</v>
      </c>
      <c r="J8" s="112">
        <v>55.606942799999999</v>
      </c>
      <c r="K8" s="113" t="s">
        <v>54</v>
      </c>
      <c r="L8" s="97">
        <v>7.34</v>
      </c>
    </row>
    <row r="9" spans="1:12" ht="15.75" x14ac:dyDescent="0.25">
      <c r="A9" s="24"/>
      <c r="B9" s="25"/>
      <c r="C9" s="26"/>
      <c r="D9" s="111" t="s">
        <v>23</v>
      </c>
      <c r="E9" s="114" t="s">
        <v>93</v>
      </c>
      <c r="F9" s="109">
        <v>30</v>
      </c>
      <c r="G9" s="109">
        <v>1.98</v>
      </c>
      <c r="H9" s="109">
        <v>0.36</v>
      </c>
      <c r="I9" s="109">
        <v>12.51</v>
      </c>
      <c r="J9" s="109">
        <v>58.01</v>
      </c>
      <c r="K9" s="113"/>
      <c r="L9" s="97">
        <v>2.71</v>
      </c>
    </row>
    <row r="10" spans="1:12" ht="15.75" x14ac:dyDescent="0.25">
      <c r="A10" s="24"/>
      <c r="B10" s="25"/>
      <c r="C10" s="26"/>
      <c r="D10" s="111" t="s">
        <v>24</v>
      </c>
      <c r="E10" s="115"/>
      <c r="F10" s="109"/>
      <c r="G10" s="109"/>
      <c r="H10" s="109"/>
      <c r="I10" s="109"/>
      <c r="J10" s="109"/>
      <c r="K10" s="113"/>
      <c r="L10" s="3"/>
    </row>
    <row r="11" spans="1:12" ht="15.75" x14ac:dyDescent="0.25">
      <c r="A11" s="24"/>
      <c r="B11" s="25"/>
      <c r="C11" s="26"/>
      <c r="D11" s="107" t="s">
        <v>79</v>
      </c>
      <c r="E11" s="108" t="s">
        <v>94</v>
      </c>
      <c r="F11" s="109">
        <v>40</v>
      </c>
      <c r="G11" s="110">
        <v>0.16</v>
      </c>
      <c r="H11" s="110">
        <v>0</v>
      </c>
      <c r="I11" s="110">
        <v>11.16</v>
      </c>
      <c r="J11" s="110">
        <v>44.8</v>
      </c>
      <c r="K11" s="113" t="s">
        <v>95</v>
      </c>
      <c r="L11" s="96">
        <v>10.3</v>
      </c>
    </row>
    <row r="12" spans="1:12" ht="15.75" x14ac:dyDescent="0.25">
      <c r="A12" s="24"/>
      <c r="B12" s="25"/>
      <c r="C12" s="26"/>
      <c r="D12" s="27"/>
      <c r="E12" s="31"/>
      <c r="F12" s="82"/>
      <c r="G12" s="28"/>
      <c r="H12" s="28"/>
      <c r="I12" s="28"/>
      <c r="J12" s="28"/>
      <c r="K12" s="30"/>
      <c r="L12" s="3"/>
    </row>
    <row r="13" spans="1:12" ht="15.75" x14ac:dyDescent="0.25">
      <c r="A13" s="32"/>
      <c r="B13" s="33"/>
      <c r="C13" s="34"/>
      <c r="D13" s="35" t="s">
        <v>33</v>
      </c>
      <c r="E13" s="36"/>
      <c r="F13" s="83">
        <f>F6+F7+F8+F9+F11</f>
        <v>520</v>
      </c>
      <c r="G13" s="62">
        <f>G6+G7+G8+G9+G11</f>
        <v>15.72</v>
      </c>
      <c r="H13" s="62">
        <f>H6+H7+H8+H9+H11</f>
        <v>20.46</v>
      </c>
      <c r="I13" s="62">
        <f>I6+I7+I8+I9+I11</f>
        <v>79.22</v>
      </c>
      <c r="J13" s="37">
        <f>J6+J7+J8+J9+J11</f>
        <v>574.92222279999999</v>
      </c>
      <c r="K13" s="38"/>
      <c r="L13" s="4">
        <f>SUM(L6:L12)</f>
        <v>108.63999999999999</v>
      </c>
    </row>
    <row r="14" spans="1:12" ht="31.5" x14ac:dyDescent="0.25">
      <c r="A14" s="39">
        <f>A6</f>
        <v>1</v>
      </c>
      <c r="B14" s="40">
        <f>B6</f>
        <v>1</v>
      </c>
      <c r="C14" s="41" t="s">
        <v>25</v>
      </c>
      <c r="D14" s="29" t="s">
        <v>26</v>
      </c>
      <c r="E14" s="102" t="s">
        <v>81</v>
      </c>
      <c r="F14" s="109">
        <v>80</v>
      </c>
      <c r="G14" s="116">
        <v>0.59</v>
      </c>
      <c r="H14" s="116">
        <v>4.7699999999999996</v>
      </c>
      <c r="I14" s="116">
        <v>2.58</v>
      </c>
      <c r="J14" s="116">
        <v>54.033436800000004</v>
      </c>
      <c r="K14" s="117" t="str">
        <f>"7/23"</f>
        <v>7/23</v>
      </c>
      <c r="L14" s="100">
        <v>21.92</v>
      </c>
    </row>
    <row r="15" spans="1:12" ht="15.75" x14ac:dyDescent="0.25">
      <c r="A15" s="24"/>
      <c r="B15" s="25"/>
      <c r="C15" s="26"/>
      <c r="D15" s="29" t="s">
        <v>27</v>
      </c>
      <c r="E15" s="102" t="s">
        <v>42</v>
      </c>
      <c r="F15" s="109">
        <v>250</v>
      </c>
      <c r="G15" s="112">
        <v>5.57</v>
      </c>
      <c r="H15" s="112">
        <v>2.94</v>
      </c>
      <c r="I15" s="112">
        <v>8.9700000000000006</v>
      </c>
      <c r="J15" s="112">
        <v>193.0685</v>
      </c>
      <c r="K15" s="113" t="s">
        <v>43</v>
      </c>
      <c r="L15" s="98">
        <v>42</v>
      </c>
    </row>
    <row r="16" spans="1:12" ht="15.75" x14ac:dyDescent="0.25">
      <c r="A16" s="24"/>
      <c r="B16" s="25"/>
      <c r="C16" s="26"/>
      <c r="D16" s="29" t="s">
        <v>28</v>
      </c>
      <c r="E16" s="118" t="s">
        <v>96</v>
      </c>
      <c r="F16" s="109">
        <v>100</v>
      </c>
      <c r="G16" s="105">
        <v>12.74</v>
      </c>
      <c r="H16" s="105">
        <v>14.22</v>
      </c>
      <c r="I16" s="105">
        <v>41</v>
      </c>
      <c r="J16" s="105">
        <v>191.03884541666667</v>
      </c>
      <c r="K16" s="119" t="str">
        <f>"8/84"</f>
        <v>8/84</v>
      </c>
      <c r="L16" s="99">
        <v>68.7</v>
      </c>
    </row>
    <row r="17" spans="1:12" ht="15.75" x14ac:dyDescent="0.25">
      <c r="A17" s="24"/>
      <c r="B17" s="25"/>
      <c r="C17" s="26"/>
      <c r="D17" s="29" t="s">
        <v>29</v>
      </c>
      <c r="E17" s="120" t="s">
        <v>44</v>
      </c>
      <c r="F17" s="109">
        <v>150</v>
      </c>
      <c r="G17" s="109">
        <v>5.65</v>
      </c>
      <c r="H17" s="109">
        <v>4.07</v>
      </c>
      <c r="I17" s="109">
        <v>35.42</v>
      </c>
      <c r="J17" s="109">
        <v>200.44</v>
      </c>
      <c r="K17" s="119" t="str">
        <f>"5/54"</f>
        <v>5/54</v>
      </c>
      <c r="L17" s="99">
        <v>20.67</v>
      </c>
    </row>
    <row r="18" spans="1:12" ht="15.75" x14ac:dyDescent="0.25">
      <c r="A18" s="24"/>
      <c r="B18" s="25"/>
      <c r="C18" s="26"/>
      <c r="D18" s="29" t="s">
        <v>30</v>
      </c>
      <c r="E18" s="108" t="s">
        <v>97</v>
      </c>
      <c r="F18" s="109">
        <v>200</v>
      </c>
      <c r="G18" s="105">
        <v>0.12</v>
      </c>
      <c r="H18" s="105">
        <v>0.03</v>
      </c>
      <c r="I18" s="105">
        <v>19.420000000000002</v>
      </c>
      <c r="J18" s="105">
        <v>74.789660999999995</v>
      </c>
      <c r="K18" s="108" t="str">
        <f>"11/7"</f>
        <v>11/7</v>
      </c>
      <c r="L18" s="98">
        <v>6.06</v>
      </c>
    </row>
    <row r="19" spans="1:12" ht="15.75" x14ac:dyDescent="0.25">
      <c r="A19" s="24"/>
      <c r="B19" s="25"/>
      <c r="C19" s="26"/>
      <c r="D19" s="29" t="s">
        <v>31</v>
      </c>
      <c r="E19" s="120" t="s">
        <v>47</v>
      </c>
      <c r="F19" s="109">
        <v>40</v>
      </c>
      <c r="G19" s="109">
        <v>2.64</v>
      </c>
      <c r="H19" s="121">
        <v>0.48</v>
      </c>
      <c r="I19" s="121">
        <v>16.68</v>
      </c>
      <c r="J19" s="121">
        <v>77.352000000000004</v>
      </c>
      <c r="K19" s="113"/>
      <c r="L19" s="98">
        <v>1.8</v>
      </c>
    </row>
    <row r="20" spans="1:12" ht="15.75" x14ac:dyDescent="0.25">
      <c r="A20" s="24"/>
      <c r="B20" s="25"/>
      <c r="C20" s="26"/>
      <c r="D20" s="29" t="s">
        <v>32</v>
      </c>
      <c r="E20" s="114" t="s">
        <v>93</v>
      </c>
      <c r="F20" s="122" t="str">
        <f>"50"</f>
        <v>50</v>
      </c>
      <c r="G20" s="105">
        <v>3.3</v>
      </c>
      <c r="H20" s="105">
        <v>0.6</v>
      </c>
      <c r="I20" s="105">
        <v>15.85</v>
      </c>
      <c r="J20" s="105">
        <v>96.69</v>
      </c>
      <c r="K20" s="113"/>
      <c r="L20" s="98">
        <v>1.8</v>
      </c>
    </row>
    <row r="21" spans="1:12" ht="15.75" x14ac:dyDescent="0.25">
      <c r="A21" s="24"/>
      <c r="B21" s="25"/>
      <c r="C21" s="26"/>
      <c r="D21" s="11"/>
      <c r="E21" s="115"/>
      <c r="F21" s="109"/>
      <c r="G21" s="109"/>
      <c r="H21" s="109"/>
      <c r="I21" s="109"/>
      <c r="J21" s="109"/>
      <c r="K21" s="113"/>
      <c r="L21" s="3"/>
    </row>
    <row r="22" spans="1:12" ht="15.75" x14ac:dyDescent="0.25">
      <c r="A22" s="24"/>
      <c r="B22" s="25"/>
      <c r="C22" s="26"/>
      <c r="D22" s="11"/>
      <c r="E22" s="42"/>
      <c r="F22" s="82"/>
      <c r="G22" s="43"/>
      <c r="H22" s="43"/>
      <c r="I22" s="43"/>
      <c r="J22" s="43"/>
      <c r="K22" s="44"/>
      <c r="L22" s="3"/>
    </row>
    <row r="23" spans="1:12" ht="16.5" thickBot="1" x14ac:dyDescent="0.3">
      <c r="A23" s="24"/>
      <c r="B23" s="25"/>
      <c r="C23" s="45"/>
      <c r="D23" s="46" t="s">
        <v>33</v>
      </c>
      <c r="E23" s="47"/>
      <c r="F23" s="84">
        <f>F14+F15+F16+F17+F18+F19+F20</f>
        <v>870</v>
      </c>
      <c r="G23" s="59">
        <f>G14+G15+G16+G17+G18+G19+G20</f>
        <v>30.61</v>
      </c>
      <c r="H23" s="59">
        <f>H14+H15+H16+H17+H18+H19+H20</f>
        <v>27.110000000000003</v>
      </c>
      <c r="I23" s="59">
        <f>I14+I15+I16+I17+I18+I19+I20</f>
        <v>139.91999999999999</v>
      </c>
      <c r="J23" s="59">
        <f>J14+J15+J16+J17+J18+J19+J20</f>
        <v>887.41244321666659</v>
      </c>
      <c r="K23" s="48"/>
      <c r="L23" s="5">
        <f>SUM(L14:L22)</f>
        <v>162.95000000000005</v>
      </c>
    </row>
    <row r="24" spans="1:12" ht="16.5" thickBot="1" x14ac:dyDescent="0.3">
      <c r="A24" s="49">
        <f>A6</f>
        <v>1</v>
      </c>
      <c r="B24" s="50">
        <f>B6</f>
        <v>1</v>
      </c>
      <c r="C24" s="178" t="s">
        <v>4</v>
      </c>
      <c r="D24" s="179"/>
      <c r="E24" s="51"/>
      <c r="F24" s="85">
        <f>F13+F23</f>
        <v>1390</v>
      </c>
      <c r="G24" s="76">
        <f>G13+G23</f>
        <v>46.33</v>
      </c>
      <c r="H24" s="76">
        <f>H13+H23</f>
        <v>47.570000000000007</v>
      </c>
      <c r="I24" s="76">
        <f>I13+I23</f>
        <v>219.14</v>
      </c>
      <c r="J24" s="76">
        <f>J13+J23</f>
        <v>1462.3346660166667</v>
      </c>
      <c r="K24" s="67"/>
      <c r="L24" s="72"/>
    </row>
    <row r="25" spans="1:12" ht="15.75" x14ac:dyDescent="0.25">
      <c r="A25" s="20">
        <v>1</v>
      </c>
      <c r="B25" s="21">
        <v>2</v>
      </c>
      <c r="C25" s="22" t="s">
        <v>20</v>
      </c>
      <c r="D25" s="23" t="s">
        <v>21</v>
      </c>
      <c r="E25" s="123" t="s">
        <v>50</v>
      </c>
      <c r="F25" s="104">
        <v>150</v>
      </c>
      <c r="G25" s="110">
        <v>13.79</v>
      </c>
      <c r="H25" s="110">
        <v>14.3</v>
      </c>
      <c r="I25" s="110">
        <v>3.57</v>
      </c>
      <c r="J25" s="110">
        <v>251.03</v>
      </c>
      <c r="K25" s="124" t="s">
        <v>51</v>
      </c>
      <c r="L25" s="95">
        <v>58.16</v>
      </c>
    </row>
    <row r="26" spans="1:12" ht="31.5" x14ac:dyDescent="0.25">
      <c r="A26" s="24"/>
      <c r="B26" s="25"/>
      <c r="C26" s="26"/>
      <c r="D26" s="27"/>
      <c r="E26" s="120" t="s">
        <v>48</v>
      </c>
      <c r="F26" s="109">
        <v>30</v>
      </c>
      <c r="G26" s="109">
        <v>3.76</v>
      </c>
      <c r="H26" s="109">
        <v>3.05</v>
      </c>
      <c r="I26" s="109">
        <v>10.15</v>
      </c>
      <c r="J26" s="109">
        <v>83.76</v>
      </c>
      <c r="K26" s="113" t="s">
        <v>49</v>
      </c>
      <c r="L26" s="96">
        <v>19.649999999999999</v>
      </c>
    </row>
    <row r="27" spans="1:12" ht="15.75" x14ac:dyDescent="0.25">
      <c r="A27" s="24"/>
      <c r="B27" s="25"/>
      <c r="C27" s="26"/>
      <c r="D27" s="29" t="s">
        <v>22</v>
      </c>
      <c r="E27" s="108" t="s">
        <v>59</v>
      </c>
      <c r="F27" s="109">
        <v>200</v>
      </c>
      <c r="G27" s="110">
        <v>0.18</v>
      </c>
      <c r="H27" s="110">
        <v>0.04</v>
      </c>
      <c r="I27" s="110">
        <v>13.75</v>
      </c>
      <c r="J27" s="110">
        <v>53.136642799999997</v>
      </c>
      <c r="K27" s="108" t="str">
        <f>"11/56"</f>
        <v>11/56</v>
      </c>
      <c r="L27" s="97">
        <v>3.34</v>
      </c>
    </row>
    <row r="28" spans="1:12" ht="15.75" x14ac:dyDescent="0.25">
      <c r="A28" s="24"/>
      <c r="B28" s="25"/>
      <c r="C28" s="26"/>
      <c r="D28" s="29" t="s">
        <v>23</v>
      </c>
      <c r="E28" s="120" t="s">
        <v>93</v>
      </c>
      <c r="F28" s="109">
        <v>20</v>
      </c>
      <c r="G28" s="109">
        <v>1.32</v>
      </c>
      <c r="H28" s="109">
        <v>0.24</v>
      </c>
      <c r="I28" s="109">
        <v>8.34</v>
      </c>
      <c r="J28" s="109">
        <v>38.68</v>
      </c>
      <c r="K28" s="113"/>
      <c r="L28" s="97">
        <v>1.8</v>
      </c>
    </row>
    <row r="29" spans="1:12" ht="15.75" x14ac:dyDescent="0.25">
      <c r="A29" s="24"/>
      <c r="B29" s="25"/>
      <c r="C29" s="26"/>
      <c r="D29" s="29" t="s">
        <v>24</v>
      </c>
      <c r="E29" s="125" t="s">
        <v>52</v>
      </c>
      <c r="F29" s="109">
        <v>130</v>
      </c>
      <c r="G29" s="109">
        <v>0.52</v>
      </c>
      <c r="H29" s="109">
        <v>0.52</v>
      </c>
      <c r="I29" s="109">
        <v>15.08</v>
      </c>
      <c r="J29" s="109">
        <v>63.28</v>
      </c>
      <c r="K29" s="113"/>
      <c r="L29" s="97">
        <v>25.69</v>
      </c>
    </row>
    <row r="30" spans="1:12" ht="15.75" x14ac:dyDescent="0.25">
      <c r="A30" s="24"/>
      <c r="B30" s="25"/>
      <c r="C30" s="26"/>
      <c r="D30" s="27"/>
      <c r="E30" s="115"/>
      <c r="F30" s="109"/>
      <c r="G30" s="109"/>
      <c r="H30" s="109"/>
      <c r="I30" s="109"/>
      <c r="J30" s="109"/>
      <c r="K30" s="113"/>
      <c r="L30" s="3"/>
    </row>
    <row r="31" spans="1:12" ht="15.75" x14ac:dyDescent="0.25">
      <c r="A31" s="24"/>
      <c r="B31" s="25"/>
      <c r="C31" s="26"/>
      <c r="D31" s="27"/>
      <c r="E31" s="115"/>
      <c r="F31" s="109"/>
      <c r="G31" s="109"/>
      <c r="H31" s="109"/>
      <c r="I31" s="109"/>
      <c r="J31" s="109"/>
      <c r="K31" s="113"/>
      <c r="L31" s="3"/>
    </row>
    <row r="32" spans="1:12" ht="15.75" x14ac:dyDescent="0.25">
      <c r="A32" s="32"/>
      <c r="B32" s="33"/>
      <c r="C32" s="34"/>
      <c r="D32" s="35" t="s">
        <v>33</v>
      </c>
      <c r="E32" s="36"/>
      <c r="F32" s="86">
        <f>SUM(F25:F31)</f>
        <v>530</v>
      </c>
      <c r="G32" s="62">
        <f>SUM(G25:G31)</f>
        <v>19.569999999999997</v>
      </c>
      <c r="H32" s="62">
        <f>SUM(H25:H31)</f>
        <v>18.149999999999999</v>
      </c>
      <c r="I32" s="62">
        <f>SUM(I25:I31)</f>
        <v>50.89</v>
      </c>
      <c r="J32" s="62">
        <f>SUM(J25:J31)</f>
        <v>489.8866428</v>
      </c>
      <c r="K32" s="52"/>
      <c r="L32" s="4">
        <f>SUM(L25:L31)</f>
        <v>108.64</v>
      </c>
    </row>
    <row r="33" spans="1:12" ht="30" x14ac:dyDescent="0.25">
      <c r="A33" s="39">
        <f>A25</f>
        <v>1</v>
      </c>
      <c r="B33" s="40">
        <f>B25</f>
        <v>2</v>
      </c>
      <c r="C33" s="41" t="s">
        <v>25</v>
      </c>
      <c r="D33" s="29" t="s">
        <v>26</v>
      </c>
      <c r="E33" s="108" t="s">
        <v>91</v>
      </c>
      <c r="F33" s="109">
        <v>80</v>
      </c>
      <c r="G33" s="105">
        <v>0.95</v>
      </c>
      <c r="H33" s="105">
        <v>4.8</v>
      </c>
      <c r="I33" s="105">
        <v>4.74</v>
      </c>
      <c r="J33" s="105">
        <v>63.531988800000001</v>
      </c>
      <c r="K33" s="108" t="str">
        <f>"7/48"</f>
        <v>7/48</v>
      </c>
      <c r="L33" s="100">
        <v>21.73</v>
      </c>
    </row>
    <row r="34" spans="1:12" ht="30" x14ac:dyDescent="0.25">
      <c r="A34" s="24"/>
      <c r="B34" s="25"/>
      <c r="C34" s="26"/>
      <c r="D34" s="29" t="s">
        <v>27</v>
      </c>
      <c r="E34" s="108" t="s">
        <v>65</v>
      </c>
      <c r="F34" s="109">
        <v>250</v>
      </c>
      <c r="G34" s="112">
        <v>5.44</v>
      </c>
      <c r="H34" s="112">
        <v>10.25</v>
      </c>
      <c r="I34" s="112">
        <v>37.5</v>
      </c>
      <c r="J34" s="112">
        <v>178.071594583333</v>
      </c>
      <c r="K34" s="108" t="str">
        <f>"6/57 (2004 № 139)"</f>
        <v>6/57 (2004 № 139)</v>
      </c>
      <c r="L34" s="98">
        <v>42</v>
      </c>
    </row>
    <row r="35" spans="1:12" ht="15.75" x14ac:dyDescent="0.25">
      <c r="A35" s="24"/>
      <c r="B35" s="25"/>
      <c r="C35" s="26"/>
      <c r="D35" s="29" t="s">
        <v>28</v>
      </c>
      <c r="E35" s="126" t="s">
        <v>98</v>
      </c>
      <c r="F35" s="109">
        <v>200</v>
      </c>
      <c r="G35" s="112">
        <v>15.55</v>
      </c>
      <c r="H35" s="112">
        <v>15.7</v>
      </c>
      <c r="I35" s="112">
        <v>48.29</v>
      </c>
      <c r="J35" s="112">
        <v>408.6</v>
      </c>
      <c r="K35" s="127" t="str">
        <f>"9/17"</f>
        <v>9/17</v>
      </c>
      <c r="L35" s="99">
        <v>87.64</v>
      </c>
    </row>
    <row r="36" spans="1:12" ht="15.75" x14ac:dyDescent="0.25">
      <c r="A36" s="24"/>
      <c r="B36" s="25"/>
      <c r="C36" s="26"/>
      <c r="D36" s="29" t="s">
        <v>29</v>
      </c>
      <c r="E36" s="115"/>
      <c r="F36" s="109"/>
      <c r="G36" s="109"/>
      <c r="H36" s="109"/>
      <c r="I36" s="109"/>
      <c r="J36" s="109"/>
      <c r="K36" s="113"/>
      <c r="L36" s="3"/>
    </row>
    <row r="37" spans="1:12" ht="15.75" x14ac:dyDescent="0.25">
      <c r="A37" s="24"/>
      <c r="B37" s="25"/>
      <c r="C37" s="26"/>
      <c r="D37" s="29" t="s">
        <v>30</v>
      </c>
      <c r="E37" s="108" t="s">
        <v>99</v>
      </c>
      <c r="F37" s="109">
        <v>200</v>
      </c>
      <c r="G37" s="112">
        <v>0.14000000000000001</v>
      </c>
      <c r="H37" s="112">
        <v>0.1</v>
      </c>
      <c r="I37" s="112">
        <v>21.64</v>
      </c>
      <c r="J37" s="112">
        <v>83.962620000000015</v>
      </c>
      <c r="K37" s="108" t="str">
        <f>"11/52"</f>
        <v>11/52</v>
      </c>
      <c r="L37" s="98">
        <v>4.38</v>
      </c>
    </row>
    <row r="38" spans="1:12" ht="15.75" x14ac:dyDescent="0.25">
      <c r="A38" s="24"/>
      <c r="B38" s="25"/>
      <c r="C38" s="26"/>
      <c r="D38" s="29" t="s">
        <v>31</v>
      </c>
      <c r="E38" s="120" t="s">
        <v>47</v>
      </c>
      <c r="F38" s="109">
        <v>40</v>
      </c>
      <c r="G38" s="109">
        <v>2.64</v>
      </c>
      <c r="H38" s="109">
        <v>0.48</v>
      </c>
      <c r="I38" s="121">
        <v>16.68</v>
      </c>
      <c r="J38" s="121">
        <v>77.352000000000004</v>
      </c>
      <c r="K38" s="113"/>
      <c r="L38" s="98">
        <v>3.6</v>
      </c>
    </row>
    <row r="39" spans="1:12" ht="15.75" x14ac:dyDescent="0.25">
      <c r="A39" s="24"/>
      <c r="B39" s="25"/>
      <c r="C39" s="26"/>
      <c r="D39" s="29" t="s">
        <v>32</v>
      </c>
      <c r="E39" s="125" t="s">
        <v>93</v>
      </c>
      <c r="F39" s="109">
        <v>40</v>
      </c>
      <c r="G39" s="109">
        <v>2.64</v>
      </c>
      <c r="H39" s="109">
        <v>0.48</v>
      </c>
      <c r="I39" s="121">
        <v>16.68</v>
      </c>
      <c r="J39" s="121">
        <v>77.352000000000004</v>
      </c>
      <c r="K39" s="113"/>
      <c r="L39" s="98">
        <v>3.6</v>
      </c>
    </row>
    <row r="40" spans="1:12" ht="15.75" x14ac:dyDescent="0.25">
      <c r="A40" s="24"/>
      <c r="B40" s="25"/>
      <c r="C40" s="26"/>
      <c r="D40" s="27"/>
      <c r="E40" s="31"/>
      <c r="F40" s="109"/>
      <c r="G40" s="28"/>
      <c r="H40" s="28"/>
      <c r="I40" s="28"/>
      <c r="J40" s="28"/>
      <c r="K40" s="30"/>
      <c r="L40" s="3"/>
    </row>
    <row r="41" spans="1:12" ht="16.5" thickBot="1" x14ac:dyDescent="0.3">
      <c r="A41" s="24"/>
      <c r="B41" s="25"/>
      <c r="C41" s="26"/>
      <c r="D41" s="27"/>
      <c r="E41" s="31"/>
      <c r="F41" s="109"/>
      <c r="G41" s="28"/>
      <c r="H41" s="28"/>
      <c r="I41" s="28"/>
      <c r="J41" s="28"/>
      <c r="K41" s="30"/>
      <c r="L41" s="3"/>
    </row>
    <row r="42" spans="1:12" ht="16.5" thickBot="1" x14ac:dyDescent="0.3">
      <c r="A42" s="24"/>
      <c r="B42" s="25"/>
      <c r="C42" s="45"/>
      <c r="D42" s="46" t="s">
        <v>33</v>
      </c>
      <c r="E42" s="47"/>
      <c r="F42" s="87">
        <f>SUM(F33:F41)</f>
        <v>810</v>
      </c>
      <c r="G42" s="59">
        <f>G33+G34+G35+G37+G38+G39</f>
        <v>27.360000000000003</v>
      </c>
      <c r="H42" s="59">
        <f>H33+H34+H35+H37+H38+H39</f>
        <v>31.810000000000002</v>
      </c>
      <c r="I42" s="59">
        <f>I33+I34+I35+I37+I38+I39</f>
        <v>145.53</v>
      </c>
      <c r="J42" s="59">
        <f>J33+J34+J35+J37+J38+J39</f>
        <v>888.87020338333298</v>
      </c>
      <c r="K42" s="53"/>
      <c r="L42" s="75">
        <f>SUM(L33:L41)</f>
        <v>162.94999999999999</v>
      </c>
    </row>
    <row r="43" spans="1:12" ht="15.75" customHeight="1" thickBot="1" x14ac:dyDescent="0.3">
      <c r="A43" s="49">
        <f>A25</f>
        <v>1</v>
      </c>
      <c r="B43" s="50">
        <f>B25</f>
        <v>2</v>
      </c>
      <c r="C43" s="178" t="s">
        <v>4</v>
      </c>
      <c r="D43" s="179"/>
      <c r="E43" s="51"/>
      <c r="F43" s="85">
        <f>F32+F42</f>
        <v>1340</v>
      </c>
      <c r="G43" s="76">
        <f>G32+G42</f>
        <v>46.93</v>
      </c>
      <c r="H43" s="76">
        <f>H32+H42</f>
        <v>49.96</v>
      </c>
      <c r="I43" s="76">
        <f>I32+I42</f>
        <v>196.42000000000002</v>
      </c>
      <c r="J43" s="76">
        <f>J32+J42</f>
        <v>1378.756846183333</v>
      </c>
      <c r="K43" s="68"/>
      <c r="L43" s="75"/>
    </row>
    <row r="44" spans="1:12" ht="30" x14ac:dyDescent="0.25">
      <c r="A44" s="20">
        <v>1</v>
      </c>
      <c r="B44" s="21">
        <v>3</v>
      </c>
      <c r="C44" s="22" t="s">
        <v>20</v>
      </c>
      <c r="D44" s="23" t="s">
        <v>21</v>
      </c>
      <c r="E44" s="108" t="s">
        <v>100</v>
      </c>
      <c r="F44" s="110" t="str">
        <f>"230"</f>
        <v>230</v>
      </c>
      <c r="G44" s="110">
        <v>6.76</v>
      </c>
      <c r="H44" s="110">
        <v>9.01</v>
      </c>
      <c r="I44" s="110">
        <v>36.01</v>
      </c>
      <c r="J44" s="110">
        <v>245.483739668</v>
      </c>
      <c r="K44" s="108" t="str">
        <f>"2/62/1"</f>
        <v>2/62/1</v>
      </c>
      <c r="L44" s="95">
        <v>34.479999999999997</v>
      </c>
    </row>
    <row r="45" spans="1:12" ht="31.5" x14ac:dyDescent="0.25">
      <c r="A45" s="24"/>
      <c r="B45" s="25"/>
      <c r="C45" s="26"/>
      <c r="D45" s="29"/>
      <c r="E45" s="120" t="s">
        <v>55</v>
      </c>
      <c r="F45" s="109">
        <v>40</v>
      </c>
      <c r="G45" s="110">
        <v>5.14</v>
      </c>
      <c r="H45" s="110">
        <v>11.15</v>
      </c>
      <c r="I45" s="110">
        <v>10.28</v>
      </c>
      <c r="J45" s="110">
        <v>148.50528</v>
      </c>
      <c r="K45" s="113" t="s">
        <v>56</v>
      </c>
      <c r="L45" s="96">
        <v>39.549999999999997</v>
      </c>
    </row>
    <row r="46" spans="1:12" ht="15.75" x14ac:dyDescent="0.25">
      <c r="A46" s="24"/>
      <c r="B46" s="25"/>
      <c r="C46" s="26"/>
      <c r="D46" s="29" t="s">
        <v>22</v>
      </c>
      <c r="E46" s="108" t="s">
        <v>39</v>
      </c>
      <c r="F46" s="109">
        <v>200</v>
      </c>
      <c r="G46" s="110">
        <v>3.64</v>
      </c>
      <c r="H46" s="110">
        <v>2.73</v>
      </c>
      <c r="I46" s="110">
        <v>11.3</v>
      </c>
      <c r="J46" s="110">
        <v>96.569047999999995</v>
      </c>
      <c r="K46" s="108" t="str">
        <f>"11/51"</f>
        <v>11/51</v>
      </c>
      <c r="L46" s="97">
        <v>17.59</v>
      </c>
    </row>
    <row r="47" spans="1:12" ht="15.75" x14ac:dyDescent="0.25">
      <c r="A47" s="24"/>
      <c r="B47" s="25"/>
      <c r="C47" s="26"/>
      <c r="D47" s="29" t="s">
        <v>23</v>
      </c>
      <c r="E47" s="125" t="s">
        <v>93</v>
      </c>
      <c r="F47" s="109">
        <v>20</v>
      </c>
      <c r="G47" s="109">
        <v>1.32</v>
      </c>
      <c r="H47" s="109">
        <v>0.24</v>
      </c>
      <c r="I47" s="109">
        <v>8.34</v>
      </c>
      <c r="J47" s="109">
        <v>38.68</v>
      </c>
      <c r="K47" s="113"/>
      <c r="L47" s="97">
        <v>1.8</v>
      </c>
    </row>
    <row r="48" spans="1:12" ht="15.75" x14ac:dyDescent="0.25">
      <c r="A48" s="24"/>
      <c r="B48" s="25"/>
      <c r="C48" s="26"/>
      <c r="D48" s="29" t="s">
        <v>24</v>
      </c>
      <c r="E48" s="115"/>
      <c r="F48" s="109"/>
      <c r="G48" s="109"/>
      <c r="H48" s="109"/>
      <c r="I48" s="109"/>
      <c r="J48" s="109"/>
      <c r="K48" s="113"/>
      <c r="L48" s="3"/>
    </row>
    <row r="49" spans="1:12" ht="15.75" x14ac:dyDescent="0.25">
      <c r="A49" s="24"/>
      <c r="B49" s="25"/>
      <c r="C49" s="26"/>
      <c r="D49" s="27" t="s">
        <v>79</v>
      </c>
      <c r="E49" s="108" t="s">
        <v>40</v>
      </c>
      <c r="F49" s="109">
        <v>40</v>
      </c>
      <c r="G49" s="110">
        <v>0.19</v>
      </c>
      <c r="H49" s="110">
        <v>0.12</v>
      </c>
      <c r="I49" s="110">
        <v>0.48</v>
      </c>
      <c r="J49" s="110">
        <v>48.192010000000003</v>
      </c>
      <c r="K49" s="108" t="str">
        <f>"12/2"</f>
        <v>12/2</v>
      </c>
      <c r="L49" s="96">
        <v>15.22</v>
      </c>
    </row>
    <row r="50" spans="1:12" ht="15.75" x14ac:dyDescent="0.25">
      <c r="A50" s="24"/>
      <c r="B50" s="25"/>
      <c r="C50" s="26"/>
      <c r="D50" s="11"/>
      <c r="E50" s="115"/>
      <c r="F50" s="109"/>
      <c r="G50" s="109"/>
      <c r="H50" s="109"/>
      <c r="I50" s="109"/>
      <c r="J50" s="109"/>
      <c r="K50" s="113"/>
      <c r="L50" s="3"/>
    </row>
    <row r="51" spans="1:12" ht="15.75" x14ac:dyDescent="0.25">
      <c r="A51" s="32"/>
      <c r="B51" s="33"/>
      <c r="C51" s="34"/>
      <c r="D51" s="35" t="s">
        <v>33</v>
      </c>
      <c r="E51" s="128"/>
      <c r="F51" s="129">
        <f>F44+F45+F46+F47+F49</f>
        <v>530</v>
      </c>
      <c r="G51" s="130">
        <f>G44+G45+G46+G47+G49</f>
        <v>17.05</v>
      </c>
      <c r="H51" s="130">
        <f>H44+H45+H46+H47+H49</f>
        <v>23.25</v>
      </c>
      <c r="I51" s="130">
        <f>I44+I45+I46+I47+I49</f>
        <v>66.410000000000011</v>
      </c>
      <c r="J51" s="130">
        <f>J44+J45+J46+J47+J49</f>
        <v>577.43007766799997</v>
      </c>
      <c r="K51" s="131"/>
      <c r="L51" s="4">
        <f>SUM(L44:L50)</f>
        <v>108.64</v>
      </c>
    </row>
    <row r="52" spans="1:12" ht="30" x14ac:dyDescent="0.25">
      <c r="A52" s="39">
        <f>A44</f>
        <v>1</v>
      </c>
      <c r="B52" s="40">
        <f>B44</f>
        <v>3</v>
      </c>
      <c r="C52" s="41" t="s">
        <v>25</v>
      </c>
      <c r="D52" s="29" t="s">
        <v>26</v>
      </c>
      <c r="E52" s="108" t="s">
        <v>72</v>
      </c>
      <c r="F52" s="109">
        <v>80</v>
      </c>
      <c r="G52" s="112">
        <v>1.07</v>
      </c>
      <c r="H52" s="112">
        <v>2.42</v>
      </c>
      <c r="I52" s="112">
        <v>9.68</v>
      </c>
      <c r="J52" s="112">
        <v>83.935911808000014</v>
      </c>
      <c r="K52" s="108" t="str">
        <f>"7/19"</f>
        <v>7/19</v>
      </c>
      <c r="L52" s="100">
        <v>14.26</v>
      </c>
    </row>
    <row r="53" spans="1:12" ht="15.75" x14ac:dyDescent="0.25">
      <c r="A53" s="24"/>
      <c r="B53" s="25"/>
      <c r="C53" s="26"/>
      <c r="D53" s="29" t="s">
        <v>27</v>
      </c>
      <c r="E53" s="126" t="s">
        <v>101</v>
      </c>
      <c r="F53" s="132" t="str">
        <f>"250"</f>
        <v>250</v>
      </c>
      <c r="G53" s="112">
        <v>5.55</v>
      </c>
      <c r="H53" s="112">
        <v>5.89</v>
      </c>
      <c r="I53" s="112">
        <v>17.95</v>
      </c>
      <c r="J53" s="112">
        <v>159.789054783333</v>
      </c>
      <c r="K53" s="133" t="str">
        <f>"6/51"</f>
        <v>6/51</v>
      </c>
      <c r="L53" s="98">
        <v>42</v>
      </c>
    </row>
    <row r="54" spans="1:12" ht="15.75" x14ac:dyDescent="0.25">
      <c r="A54" s="24"/>
      <c r="B54" s="25"/>
      <c r="C54" s="26"/>
      <c r="D54" s="29" t="s">
        <v>28</v>
      </c>
      <c r="E54" s="108" t="s">
        <v>75</v>
      </c>
      <c r="F54" s="134">
        <v>90</v>
      </c>
      <c r="G54" s="112">
        <v>13.67</v>
      </c>
      <c r="H54" s="112">
        <v>18.98</v>
      </c>
      <c r="I54" s="112">
        <v>16.12</v>
      </c>
      <c r="J54" s="112">
        <v>327.07</v>
      </c>
      <c r="K54" s="108" t="str">
        <f>"8/26"</f>
        <v>8/26</v>
      </c>
      <c r="L54" s="99">
        <v>69.59</v>
      </c>
    </row>
    <row r="55" spans="1:12" ht="15.75" x14ac:dyDescent="0.25">
      <c r="A55" s="24"/>
      <c r="B55" s="25"/>
      <c r="C55" s="26"/>
      <c r="D55" s="29" t="s">
        <v>29</v>
      </c>
      <c r="E55" s="126" t="s">
        <v>58</v>
      </c>
      <c r="F55" s="109">
        <v>150</v>
      </c>
      <c r="G55" s="112">
        <v>3.28</v>
      </c>
      <c r="H55" s="112">
        <v>3.6</v>
      </c>
      <c r="I55" s="112">
        <v>22.92</v>
      </c>
      <c r="J55" s="112">
        <v>141.82954050000001</v>
      </c>
      <c r="K55" s="126" t="str">
        <f>"5/58"</f>
        <v>5/58</v>
      </c>
      <c r="L55" s="99">
        <v>29.8</v>
      </c>
    </row>
    <row r="56" spans="1:12" ht="15.75" x14ac:dyDescent="0.25">
      <c r="A56" s="24"/>
      <c r="B56" s="25"/>
      <c r="C56" s="26"/>
      <c r="D56" s="29" t="s">
        <v>30</v>
      </c>
      <c r="E56" s="108" t="s">
        <v>63</v>
      </c>
      <c r="F56" s="109">
        <v>200</v>
      </c>
      <c r="G56" s="112">
        <v>0.24</v>
      </c>
      <c r="H56" s="112">
        <v>0.05</v>
      </c>
      <c r="I56" s="112">
        <v>36.17</v>
      </c>
      <c r="J56" s="112">
        <v>55.606942799999999</v>
      </c>
      <c r="K56" s="108" t="str">
        <f>"11/53"</f>
        <v>11/53</v>
      </c>
      <c r="L56" s="98">
        <v>3.7</v>
      </c>
    </row>
    <row r="57" spans="1:12" ht="15.75" x14ac:dyDescent="0.25">
      <c r="A57" s="24"/>
      <c r="B57" s="25"/>
      <c r="C57" s="26"/>
      <c r="D57" s="29" t="s">
        <v>31</v>
      </c>
      <c r="E57" s="135" t="s">
        <v>47</v>
      </c>
      <c r="F57" s="109">
        <v>40</v>
      </c>
      <c r="G57" s="121">
        <v>2.64</v>
      </c>
      <c r="H57" s="121">
        <v>0.48</v>
      </c>
      <c r="I57" s="121">
        <v>16.68</v>
      </c>
      <c r="J57" s="121">
        <v>77.352000000000004</v>
      </c>
      <c r="K57" s="113"/>
      <c r="L57" s="98">
        <v>1.8</v>
      </c>
    </row>
    <row r="58" spans="1:12" ht="15.75" x14ac:dyDescent="0.25">
      <c r="A58" s="24"/>
      <c r="B58" s="25"/>
      <c r="C58" s="26"/>
      <c r="D58" s="29" t="s">
        <v>32</v>
      </c>
      <c r="E58" s="136" t="s">
        <v>93</v>
      </c>
      <c r="F58" s="109">
        <v>40</v>
      </c>
      <c r="G58" s="121">
        <v>2.64</v>
      </c>
      <c r="H58" s="121">
        <v>0.48</v>
      </c>
      <c r="I58" s="121">
        <v>16.68</v>
      </c>
      <c r="J58" s="121">
        <v>77.352000000000004</v>
      </c>
      <c r="K58" s="113"/>
      <c r="L58" s="98">
        <v>1.8</v>
      </c>
    </row>
    <row r="59" spans="1:12" ht="15.75" x14ac:dyDescent="0.25">
      <c r="A59" s="24"/>
      <c r="B59" s="25"/>
      <c r="C59" s="26"/>
      <c r="D59" s="11"/>
      <c r="E59" s="115"/>
      <c r="F59" s="109"/>
      <c r="G59" s="109"/>
      <c r="H59" s="109"/>
      <c r="I59" s="109"/>
      <c r="J59" s="109"/>
      <c r="K59" s="113"/>
      <c r="L59" s="3"/>
    </row>
    <row r="60" spans="1:12" ht="15.75" x14ac:dyDescent="0.25">
      <c r="A60" s="24"/>
      <c r="B60" s="25"/>
      <c r="C60" s="26"/>
      <c r="D60" s="11"/>
      <c r="E60" s="115"/>
      <c r="F60" s="109"/>
      <c r="G60" s="109"/>
      <c r="H60" s="109"/>
      <c r="I60" s="109"/>
      <c r="J60" s="109"/>
      <c r="K60" s="113"/>
      <c r="L60" s="3"/>
    </row>
    <row r="61" spans="1:12" ht="16.5" thickBot="1" x14ac:dyDescent="0.3">
      <c r="A61" s="24"/>
      <c r="B61" s="25"/>
      <c r="C61" s="26"/>
      <c r="D61" s="46" t="s">
        <v>33</v>
      </c>
      <c r="E61" s="47"/>
      <c r="F61" s="87">
        <v>850</v>
      </c>
      <c r="G61" s="59">
        <f>G52+G53+G54+G55+G56+G57+G58</f>
        <v>29.09</v>
      </c>
      <c r="H61" s="59">
        <f>H52+H53+H54+H55+H56+H57+H58</f>
        <v>31.900000000000002</v>
      </c>
      <c r="I61" s="54">
        <f>I52+I53+I54+I55+I56+I57+I58</f>
        <v>136.20000000000002</v>
      </c>
      <c r="J61" s="55">
        <f>J52+J53+J54+J55+J56+J57+J58</f>
        <v>922.93544989133295</v>
      </c>
      <c r="K61" s="53"/>
      <c r="L61" s="5">
        <f>SUM(L52:L60)</f>
        <v>162.95000000000002</v>
      </c>
    </row>
    <row r="62" spans="1:12" ht="15.75" customHeight="1" thickBot="1" x14ac:dyDescent="0.3">
      <c r="A62" s="49">
        <f>A44</f>
        <v>1</v>
      </c>
      <c r="B62" s="50">
        <f>B44</f>
        <v>3</v>
      </c>
      <c r="C62" s="176" t="s">
        <v>4</v>
      </c>
      <c r="D62" s="177"/>
      <c r="E62" s="56"/>
      <c r="F62" s="88">
        <f>F51+F61</f>
        <v>1380</v>
      </c>
      <c r="G62" s="57">
        <v>44.84</v>
      </c>
      <c r="H62" s="57">
        <v>54.15</v>
      </c>
      <c r="I62" s="58">
        <v>202.61</v>
      </c>
      <c r="J62" s="58">
        <v>1500.37</v>
      </c>
      <c r="K62" s="69"/>
      <c r="L62" s="73"/>
    </row>
    <row r="63" spans="1:12" ht="15.75" x14ac:dyDescent="0.25">
      <c r="A63" s="20">
        <v>1</v>
      </c>
      <c r="B63" s="21">
        <v>4</v>
      </c>
      <c r="C63" s="22" t="s">
        <v>20</v>
      </c>
      <c r="D63" s="23" t="s">
        <v>21</v>
      </c>
      <c r="E63" s="102" t="s">
        <v>83</v>
      </c>
      <c r="F63" s="137">
        <v>90</v>
      </c>
      <c r="G63" s="110">
        <v>6.23</v>
      </c>
      <c r="H63" s="110">
        <v>4.84</v>
      </c>
      <c r="I63" s="110">
        <v>13.24</v>
      </c>
      <c r="J63" s="110">
        <v>163.63</v>
      </c>
      <c r="K63" s="138" t="str">
        <f>"9/10"</f>
        <v>9/10</v>
      </c>
      <c r="L63" s="97">
        <v>59.4</v>
      </c>
    </row>
    <row r="64" spans="1:12" ht="15.75" x14ac:dyDescent="0.25">
      <c r="A64" s="24"/>
      <c r="B64" s="25"/>
      <c r="C64" s="26"/>
      <c r="D64" s="29" t="s">
        <v>29</v>
      </c>
      <c r="E64" s="126" t="s">
        <v>103</v>
      </c>
      <c r="F64" s="139">
        <v>150</v>
      </c>
      <c r="G64" s="122">
        <v>7.8</v>
      </c>
      <c r="H64" s="122">
        <v>8.1</v>
      </c>
      <c r="I64" s="122">
        <v>34.200000000000003</v>
      </c>
      <c r="J64" s="122">
        <v>251.93</v>
      </c>
      <c r="K64" s="126" t="s">
        <v>102</v>
      </c>
      <c r="L64" s="97">
        <v>15.48</v>
      </c>
    </row>
    <row r="65" spans="1:12" ht="15.75" x14ac:dyDescent="0.25">
      <c r="A65" s="24"/>
      <c r="B65" s="25"/>
      <c r="C65" s="26"/>
      <c r="D65" s="29" t="s">
        <v>22</v>
      </c>
      <c r="E65" s="108" t="s">
        <v>66</v>
      </c>
      <c r="F65" s="109">
        <v>200</v>
      </c>
      <c r="G65" s="112">
        <v>0.18</v>
      </c>
      <c r="H65" s="112">
        <v>0.05</v>
      </c>
      <c r="I65" s="112">
        <v>9.6300000000000008</v>
      </c>
      <c r="J65" s="112">
        <v>37.582527999999996</v>
      </c>
      <c r="K65" s="108" t="str">
        <f>"11/18"</f>
        <v>11/18</v>
      </c>
      <c r="L65" s="97">
        <v>4.0599999999999996</v>
      </c>
    </row>
    <row r="66" spans="1:12" ht="15.75" x14ac:dyDescent="0.25">
      <c r="A66" s="24"/>
      <c r="B66" s="25"/>
      <c r="C66" s="26"/>
      <c r="D66" s="29" t="s">
        <v>23</v>
      </c>
      <c r="E66" s="140" t="s">
        <v>93</v>
      </c>
      <c r="F66" s="109">
        <v>20</v>
      </c>
      <c r="G66" s="109">
        <v>1.32</v>
      </c>
      <c r="H66" s="109">
        <v>0.24</v>
      </c>
      <c r="I66" s="121">
        <v>8.34</v>
      </c>
      <c r="J66" s="121">
        <v>38.676000000000002</v>
      </c>
      <c r="K66" s="113"/>
      <c r="L66" s="96">
        <v>1.8</v>
      </c>
    </row>
    <row r="67" spans="1:12" ht="15.75" x14ac:dyDescent="0.25">
      <c r="A67" s="24"/>
      <c r="B67" s="25"/>
      <c r="C67" s="26"/>
      <c r="D67" s="29" t="s">
        <v>24</v>
      </c>
      <c r="E67" s="125" t="s">
        <v>52</v>
      </c>
      <c r="F67" s="109">
        <v>130</v>
      </c>
      <c r="G67" s="109">
        <v>0.52</v>
      </c>
      <c r="H67" s="109">
        <v>0.52</v>
      </c>
      <c r="I67" s="109">
        <v>15.08</v>
      </c>
      <c r="J67" s="109">
        <v>63.28</v>
      </c>
      <c r="K67" s="113"/>
      <c r="L67" s="96">
        <v>25.69</v>
      </c>
    </row>
    <row r="68" spans="1:12" ht="15.75" x14ac:dyDescent="0.25">
      <c r="A68" s="24"/>
      <c r="B68" s="25"/>
      <c r="C68" s="26"/>
      <c r="D68" s="29" t="s">
        <v>23</v>
      </c>
      <c r="E68" s="120" t="s">
        <v>62</v>
      </c>
      <c r="F68" s="109">
        <v>20</v>
      </c>
      <c r="G68" s="109">
        <v>1.54</v>
      </c>
      <c r="H68" s="109">
        <v>0.6</v>
      </c>
      <c r="I68" s="109">
        <v>10.66</v>
      </c>
      <c r="J68" s="109">
        <v>53.9</v>
      </c>
      <c r="K68" s="113"/>
      <c r="L68" s="96">
        <v>2.21</v>
      </c>
    </row>
    <row r="69" spans="1:12" ht="15.75" x14ac:dyDescent="0.25">
      <c r="A69" s="24"/>
      <c r="B69" s="25"/>
      <c r="C69" s="26"/>
      <c r="D69" s="27"/>
      <c r="E69" s="115"/>
      <c r="F69" s="109"/>
      <c r="G69" s="109"/>
      <c r="H69" s="109"/>
      <c r="I69" s="109"/>
      <c r="J69" s="109"/>
      <c r="K69" s="113"/>
      <c r="L69" s="3"/>
    </row>
    <row r="70" spans="1:12" ht="15.75" x14ac:dyDescent="0.25">
      <c r="A70" s="32"/>
      <c r="B70" s="33"/>
      <c r="C70" s="34"/>
      <c r="D70" s="35" t="s">
        <v>33</v>
      </c>
      <c r="E70" s="36"/>
      <c r="F70" s="86">
        <v>610</v>
      </c>
      <c r="G70" s="62">
        <f>G63+G64+G65+G66+G67+G68</f>
        <v>17.59</v>
      </c>
      <c r="H70" s="62">
        <f>H63+H64+H65+H66+H67+H68</f>
        <v>14.35</v>
      </c>
      <c r="I70" s="62">
        <f>I63+I64+I65+I66+I67+I68</f>
        <v>91.15</v>
      </c>
      <c r="J70" s="62">
        <f>J63+J64+J65+J66+J67+J68</f>
        <v>608.99852799999996</v>
      </c>
      <c r="K70" s="38"/>
      <c r="L70" s="4">
        <f>SUM(L63:L69)</f>
        <v>108.63999999999999</v>
      </c>
    </row>
    <row r="71" spans="1:12" ht="30" x14ac:dyDescent="0.25">
      <c r="A71" s="39">
        <f>A63</f>
        <v>1</v>
      </c>
      <c r="B71" s="40">
        <f>B63</f>
        <v>4</v>
      </c>
      <c r="C71" s="41" t="s">
        <v>25</v>
      </c>
      <c r="D71" s="29" t="s">
        <v>26</v>
      </c>
      <c r="E71" s="108" t="s">
        <v>82</v>
      </c>
      <c r="F71" s="109">
        <v>80</v>
      </c>
      <c r="G71" s="141">
        <v>1.33</v>
      </c>
      <c r="H71" s="141">
        <v>4.8099999999999996</v>
      </c>
      <c r="I71" s="112">
        <v>7.75</v>
      </c>
      <c r="J71" s="112">
        <v>76.75</v>
      </c>
      <c r="K71" s="108" t="str">
        <f>"7/75"</f>
        <v>7/75</v>
      </c>
      <c r="L71" s="100">
        <v>21.73</v>
      </c>
    </row>
    <row r="72" spans="1:12" ht="15.75" x14ac:dyDescent="0.25">
      <c r="A72" s="24"/>
      <c r="B72" s="25"/>
      <c r="C72" s="26"/>
      <c r="D72" s="29" t="s">
        <v>27</v>
      </c>
      <c r="E72" s="108" t="s">
        <v>73</v>
      </c>
      <c r="F72" s="132" t="str">
        <f>"250"</f>
        <v>250</v>
      </c>
      <c r="G72" s="112">
        <v>8.1999999999999993</v>
      </c>
      <c r="H72" s="112">
        <v>10.64</v>
      </c>
      <c r="I72" s="112">
        <v>30.56</v>
      </c>
      <c r="J72" s="112">
        <v>197.442163783333</v>
      </c>
      <c r="K72" s="108" t="str">
        <f>"6/63"</f>
        <v>6/63</v>
      </c>
      <c r="L72" s="98">
        <v>42</v>
      </c>
    </row>
    <row r="73" spans="1:12" ht="15.75" x14ac:dyDescent="0.25">
      <c r="A73" s="24"/>
      <c r="B73" s="25"/>
      <c r="C73" s="26"/>
      <c r="D73" s="29" t="s">
        <v>28</v>
      </c>
      <c r="E73" s="118" t="s">
        <v>109</v>
      </c>
      <c r="F73" s="109">
        <v>200</v>
      </c>
      <c r="G73" s="122">
        <v>23.89</v>
      </c>
      <c r="H73" s="122">
        <v>9.33</v>
      </c>
      <c r="I73" s="122">
        <v>47.39</v>
      </c>
      <c r="J73" s="122">
        <v>359.53202499999998</v>
      </c>
      <c r="K73" s="118" t="str">
        <f>"9/65"</f>
        <v>9/65</v>
      </c>
      <c r="L73" s="99">
        <v>87.64</v>
      </c>
    </row>
    <row r="74" spans="1:12" ht="15.75" x14ac:dyDescent="0.25">
      <c r="A74" s="24"/>
      <c r="B74" s="25"/>
      <c r="C74" s="26"/>
      <c r="D74" s="29" t="s">
        <v>30</v>
      </c>
      <c r="E74" s="108" t="s">
        <v>104</v>
      </c>
      <c r="F74" s="109">
        <v>200</v>
      </c>
      <c r="G74" s="105">
        <v>0.18</v>
      </c>
      <c r="H74" s="105">
        <v>7.0000000000000007E-2</v>
      </c>
      <c r="I74" s="105">
        <v>21.67</v>
      </c>
      <c r="J74" s="105">
        <v>83.448615999999987</v>
      </c>
      <c r="K74" s="108" t="str">
        <f>"11/5"</f>
        <v>11/5</v>
      </c>
      <c r="L74" s="98">
        <v>4.38</v>
      </c>
    </row>
    <row r="75" spans="1:12" ht="15.75" x14ac:dyDescent="0.25">
      <c r="A75" s="24"/>
      <c r="B75" s="25"/>
      <c r="C75" s="26"/>
      <c r="D75" s="29" t="s">
        <v>31</v>
      </c>
      <c r="E75" s="135" t="s">
        <v>47</v>
      </c>
      <c r="F75" s="109">
        <v>20</v>
      </c>
      <c r="G75" s="122">
        <v>1.32</v>
      </c>
      <c r="H75" s="122">
        <v>0.24</v>
      </c>
      <c r="I75" s="122">
        <v>8.34</v>
      </c>
      <c r="J75" s="122">
        <v>38.676000000000002</v>
      </c>
      <c r="K75" s="113"/>
      <c r="L75" s="98">
        <v>3.6</v>
      </c>
    </row>
    <row r="76" spans="1:12" ht="15.75" x14ac:dyDescent="0.25">
      <c r="A76" s="24"/>
      <c r="B76" s="25"/>
      <c r="C76" s="26"/>
      <c r="D76" s="29" t="s">
        <v>32</v>
      </c>
      <c r="E76" s="136" t="s">
        <v>93</v>
      </c>
      <c r="F76" s="109">
        <v>20</v>
      </c>
      <c r="G76" s="122">
        <v>1.32</v>
      </c>
      <c r="H76" s="122">
        <v>0.24</v>
      </c>
      <c r="I76" s="122">
        <v>8.34</v>
      </c>
      <c r="J76" s="122">
        <v>38.676000000000002</v>
      </c>
      <c r="K76" s="113"/>
      <c r="L76" s="98">
        <v>3.6</v>
      </c>
    </row>
    <row r="77" spans="1:12" ht="15.75" x14ac:dyDescent="0.25">
      <c r="A77" s="24"/>
      <c r="B77" s="25"/>
      <c r="C77" s="26"/>
      <c r="D77" s="27"/>
      <c r="E77" s="115"/>
      <c r="F77" s="109"/>
      <c r="G77" s="109"/>
      <c r="H77" s="109"/>
      <c r="I77" s="109"/>
      <c r="J77" s="109"/>
      <c r="K77" s="113"/>
      <c r="L77" s="3"/>
    </row>
    <row r="78" spans="1:12" ht="15.75" x14ac:dyDescent="0.25">
      <c r="A78" s="24"/>
      <c r="B78" s="25"/>
      <c r="C78" s="26"/>
      <c r="D78" s="11"/>
      <c r="E78" s="115"/>
      <c r="F78" s="109"/>
      <c r="G78" s="109"/>
      <c r="H78" s="109"/>
      <c r="I78" s="109"/>
      <c r="J78" s="109"/>
      <c r="K78" s="113"/>
      <c r="L78" s="3"/>
    </row>
    <row r="79" spans="1:12" ht="16.5" thickBot="1" x14ac:dyDescent="0.3">
      <c r="A79" s="24"/>
      <c r="B79" s="25"/>
      <c r="C79" s="26"/>
      <c r="D79" s="46" t="s">
        <v>33</v>
      </c>
      <c r="E79" s="47"/>
      <c r="F79" s="84">
        <f>F71+F72+F73+F74+F75+F76</f>
        <v>770</v>
      </c>
      <c r="G79" s="59">
        <f>G71+G72+G73+G74+G75+G76</f>
        <v>36.24</v>
      </c>
      <c r="H79" s="59">
        <f>H71+H72+H73+H74+H75+H76</f>
        <v>25.33</v>
      </c>
      <c r="I79" s="59">
        <f>I71+I72+I73+I74+I75+I76</f>
        <v>124.05000000000001</v>
      </c>
      <c r="J79" s="59">
        <f>J71+J72+J73+J74+J75+J76</f>
        <v>794.52480478333302</v>
      </c>
      <c r="K79" s="48"/>
      <c r="L79" s="5">
        <f>SUM(L71:L78)</f>
        <v>162.94999999999999</v>
      </c>
    </row>
    <row r="80" spans="1:12" ht="15.75" customHeight="1" thickBot="1" x14ac:dyDescent="0.3">
      <c r="A80" s="49">
        <f>A63</f>
        <v>1</v>
      </c>
      <c r="B80" s="50">
        <f>B63</f>
        <v>4</v>
      </c>
      <c r="C80" s="176" t="s">
        <v>4</v>
      </c>
      <c r="D80" s="177"/>
      <c r="E80" s="60"/>
      <c r="F80" s="89">
        <f>F70+F79</f>
        <v>1380</v>
      </c>
      <c r="G80" s="77">
        <f>G70+G79</f>
        <v>53.83</v>
      </c>
      <c r="H80" s="77">
        <f>H70+H79</f>
        <v>39.68</v>
      </c>
      <c r="I80" s="77">
        <f>I70+I79</f>
        <v>215.20000000000002</v>
      </c>
      <c r="J80" s="77">
        <f>J70+J79</f>
        <v>1403.523332783333</v>
      </c>
      <c r="K80" s="70"/>
      <c r="L80" s="73"/>
    </row>
    <row r="81" spans="1:12" ht="15.75" x14ac:dyDescent="0.25">
      <c r="A81" s="20">
        <v>1</v>
      </c>
      <c r="B81" s="21">
        <v>5</v>
      </c>
      <c r="C81" s="22" t="s">
        <v>20</v>
      </c>
      <c r="D81" s="23" t="s">
        <v>21</v>
      </c>
      <c r="E81" s="108" t="s">
        <v>57</v>
      </c>
      <c r="F81" s="142">
        <v>220</v>
      </c>
      <c r="G81" s="110">
        <v>9.76</v>
      </c>
      <c r="H81" s="110">
        <v>10.5</v>
      </c>
      <c r="I81" s="110">
        <v>38.01</v>
      </c>
      <c r="J81" s="110">
        <v>295.483739668</v>
      </c>
      <c r="K81" s="108" t="str">
        <f>"2/57"</f>
        <v>2/57</v>
      </c>
      <c r="L81" s="95">
        <v>38.270000000000003</v>
      </c>
    </row>
    <row r="82" spans="1:12" ht="30" x14ac:dyDescent="0.25">
      <c r="A82" s="24"/>
      <c r="B82" s="25"/>
      <c r="C82" s="26"/>
      <c r="D82" s="27"/>
      <c r="E82" s="108" t="s">
        <v>55</v>
      </c>
      <c r="F82" s="110" t="str">
        <f>"40"</f>
        <v>40</v>
      </c>
      <c r="G82" s="110">
        <v>5.14</v>
      </c>
      <c r="H82" s="110">
        <v>11.15</v>
      </c>
      <c r="I82" s="110">
        <v>10.28</v>
      </c>
      <c r="J82" s="110">
        <v>148.50528</v>
      </c>
      <c r="K82" s="108" t="str">
        <f>"1/57"</f>
        <v>1/57</v>
      </c>
      <c r="L82" s="96">
        <v>26.85</v>
      </c>
    </row>
    <row r="83" spans="1:12" ht="15.75" x14ac:dyDescent="0.25">
      <c r="A83" s="24"/>
      <c r="B83" s="25"/>
      <c r="C83" s="26"/>
      <c r="D83" s="29" t="s">
        <v>22</v>
      </c>
      <c r="E83" s="108" t="s">
        <v>64</v>
      </c>
      <c r="F83" s="109">
        <v>200</v>
      </c>
      <c r="G83" s="110">
        <v>3.64</v>
      </c>
      <c r="H83" s="110">
        <v>2.73</v>
      </c>
      <c r="I83" s="110">
        <v>24.19</v>
      </c>
      <c r="J83" s="110">
        <v>129.56904800000001</v>
      </c>
      <c r="K83" s="108" t="str">
        <f>"11/59"</f>
        <v>11/59</v>
      </c>
      <c r="L83" s="96">
        <v>24.16</v>
      </c>
    </row>
    <row r="84" spans="1:12" ht="15.75" x14ac:dyDescent="0.25">
      <c r="A84" s="24"/>
      <c r="B84" s="25"/>
      <c r="C84" s="26"/>
      <c r="D84" s="29" t="s">
        <v>23</v>
      </c>
      <c r="E84" s="125" t="s">
        <v>93</v>
      </c>
      <c r="F84" s="109">
        <v>20</v>
      </c>
      <c r="G84" s="109">
        <v>1.32</v>
      </c>
      <c r="H84" s="109">
        <v>0.24</v>
      </c>
      <c r="I84" s="109">
        <v>8.34</v>
      </c>
      <c r="J84" s="109">
        <v>38.68</v>
      </c>
      <c r="K84" s="113"/>
      <c r="L84" s="96">
        <v>1.8</v>
      </c>
    </row>
    <row r="85" spans="1:12" ht="15.75" x14ac:dyDescent="0.25">
      <c r="A85" s="24"/>
      <c r="B85" s="25"/>
      <c r="C85" s="26"/>
      <c r="D85" s="29" t="s">
        <v>24</v>
      </c>
      <c r="E85" s="115"/>
      <c r="F85" s="109"/>
      <c r="G85" s="109"/>
      <c r="H85" s="109"/>
      <c r="I85" s="109"/>
      <c r="J85" s="109"/>
      <c r="K85" s="113"/>
      <c r="L85" s="3"/>
    </row>
    <row r="86" spans="1:12" ht="15.75" x14ac:dyDescent="0.25">
      <c r="A86" s="24"/>
      <c r="B86" s="25"/>
      <c r="C86" s="26"/>
      <c r="D86" s="27" t="s">
        <v>79</v>
      </c>
      <c r="E86" s="120" t="s">
        <v>40</v>
      </c>
      <c r="F86" s="109">
        <v>30</v>
      </c>
      <c r="G86" s="132">
        <v>0.14000000000000001</v>
      </c>
      <c r="H86" s="132">
        <v>0.09</v>
      </c>
      <c r="I86" s="132">
        <v>9.1999999999999993</v>
      </c>
      <c r="J86" s="132">
        <v>36.144007500000008</v>
      </c>
      <c r="K86" s="113" t="s">
        <v>41</v>
      </c>
      <c r="L86" s="96">
        <v>17.559999999999999</v>
      </c>
    </row>
    <row r="87" spans="1:12" ht="15.75" x14ac:dyDescent="0.25">
      <c r="A87" s="24"/>
      <c r="B87" s="25"/>
      <c r="C87" s="26"/>
      <c r="D87" s="27"/>
      <c r="E87" s="115"/>
      <c r="F87" s="109"/>
      <c r="G87" s="109"/>
      <c r="H87" s="109"/>
      <c r="I87" s="109"/>
      <c r="J87" s="109"/>
      <c r="K87" s="113"/>
      <c r="L87" s="3"/>
    </row>
    <row r="88" spans="1:12" ht="15.75" x14ac:dyDescent="0.25">
      <c r="A88" s="32"/>
      <c r="B88" s="33"/>
      <c r="C88" s="34"/>
      <c r="D88" s="35" t="s">
        <v>33</v>
      </c>
      <c r="E88" s="36"/>
      <c r="F88" s="86">
        <v>510</v>
      </c>
      <c r="G88" s="62">
        <f>G81+G82+G83+G84+G86</f>
        <v>20</v>
      </c>
      <c r="H88" s="62">
        <f>H81+H82+H83+H84+H86</f>
        <v>24.709999999999997</v>
      </c>
      <c r="I88" s="62">
        <f>I81+I82+I83+I84+I86</f>
        <v>90.02000000000001</v>
      </c>
      <c r="J88" s="62">
        <f>J81+J82+J83+J84+J86</f>
        <v>648.38207516799991</v>
      </c>
      <c r="K88" s="38"/>
      <c r="L88" s="4">
        <f>SUM(L81:L87)</f>
        <v>108.64</v>
      </c>
    </row>
    <row r="89" spans="1:12" ht="15.75" x14ac:dyDescent="0.25">
      <c r="A89" s="39">
        <f>A81</f>
        <v>1</v>
      </c>
      <c r="B89" s="40">
        <f>B81</f>
        <v>5</v>
      </c>
      <c r="C89" s="41" t="s">
        <v>25</v>
      </c>
      <c r="D89" s="29" t="s">
        <v>26</v>
      </c>
      <c r="E89" s="108" t="s">
        <v>84</v>
      </c>
      <c r="F89" s="109">
        <v>80</v>
      </c>
      <c r="G89" s="141">
        <v>0.8</v>
      </c>
      <c r="H89" s="110">
        <v>4.58</v>
      </c>
      <c r="I89" s="110">
        <v>3.83</v>
      </c>
      <c r="J89" s="110">
        <v>61.4</v>
      </c>
      <c r="K89" s="108" t="str">
        <f>"7/59"</f>
        <v>7/59</v>
      </c>
      <c r="L89" s="100">
        <v>21.73</v>
      </c>
    </row>
    <row r="90" spans="1:12" ht="15.75" x14ac:dyDescent="0.25">
      <c r="A90" s="24"/>
      <c r="B90" s="25"/>
      <c r="C90" s="26"/>
      <c r="D90" s="29" t="s">
        <v>27</v>
      </c>
      <c r="E90" s="126" t="s">
        <v>74</v>
      </c>
      <c r="F90" s="134">
        <v>250</v>
      </c>
      <c r="G90" s="112">
        <v>5.55</v>
      </c>
      <c r="H90" s="112">
        <v>7.8</v>
      </c>
      <c r="I90" s="112">
        <v>15.95</v>
      </c>
      <c r="J90" s="112">
        <v>199.78905478333331</v>
      </c>
      <c r="K90" s="133" t="str">
        <f>"6/70"</f>
        <v>6/70</v>
      </c>
      <c r="L90" s="98">
        <v>42</v>
      </c>
    </row>
    <row r="91" spans="1:12" ht="15.75" x14ac:dyDescent="0.25">
      <c r="A91" s="24"/>
      <c r="B91" s="25"/>
      <c r="C91" s="26"/>
      <c r="D91" s="29" t="s">
        <v>28</v>
      </c>
      <c r="E91" s="143" t="s">
        <v>110</v>
      </c>
      <c r="F91" s="109">
        <v>200</v>
      </c>
      <c r="G91" s="144">
        <v>22</v>
      </c>
      <c r="H91" s="145">
        <v>26.31</v>
      </c>
      <c r="I91" s="144">
        <v>70.38</v>
      </c>
      <c r="J91" s="144">
        <v>327.07</v>
      </c>
      <c r="K91" s="108" t="str">
        <f>"9/66"</f>
        <v>9/66</v>
      </c>
      <c r="L91" s="99">
        <v>87.64</v>
      </c>
    </row>
    <row r="92" spans="1:12" ht="15.75" x14ac:dyDescent="0.25">
      <c r="A92" s="24"/>
      <c r="B92" s="25"/>
      <c r="C92" s="26"/>
      <c r="D92" s="29" t="s">
        <v>30</v>
      </c>
      <c r="E92" s="108" t="s">
        <v>45</v>
      </c>
      <c r="F92" s="109">
        <v>200</v>
      </c>
      <c r="G92" s="112">
        <v>0.14000000000000001</v>
      </c>
      <c r="H92" s="112">
        <v>0.1</v>
      </c>
      <c r="I92" s="112">
        <v>1.5</v>
      </c>
      <c r="J92" s="112">
        <v>83.962620000000015</v>
      </c>
      <c r="K92" s="108" t="str">
        <f>"11/1"</f>
        <v>11/1</v>
      </c>
      <c r="L92" s="98">
        <v>4.38</v>
      </c>
    </row>
    <row r="93" spans="1:12" ht="15.75" x14ac:dyDescent="0.25">
      <c r="A93" s="24"/>
      <c r="B93" s="25"/>
      <c r="C93" s="26"/>
      <c r="D93" s="29" t="s">
        <v>31</v>
      </c>
      <c r="E93" s="120" t="s">
        <v>47</v>
      </c>
      <c r="F93" s="109">
        <v>40</v>
      </c>
      <c r="G93" s="121">
        <v>2.64</v>
      </c>
      <c r="H93" s="121">
        <v>0.48</v>
      </c>
      <c r="I93" s="121">
        <v>16.68</v>
      </c>
      <c r="J93" s="121">
        <v>77.352000000000004</v>
      </c>
      <c r="K93" s="113"/>
      <c r="L93" s="98">
        <v>3.6</v>
      </c>
    </row>
    <row r="94" spans="1:12" ht="15.75" x14ac:dyDescent="0.25">
      <c r="A94" s="24"/>
      <c r="B94" s="25"/>
      <c r="C94" s="26"/>
      <c r="D94" s="29" t="s">
        <v>32</v>
      </c>
      <c r="E94" s="125" t="s">
        <v>93</v>
      </c>
      <c r="F94" s="109">
        <v>30</v>
      </c>
      <c r="G94" s="122">
        <v>1.9849624060150375</v>
      </c>
      <c r="H94" s="122">
        <v>0.36090225563909772</v>
      </c>
      <c r="I94" s="122">
        <v>12.541353383458645</v>
      </c>
      <c r="J94" s="122">
        <v>58.159398496240598</v>
      </c>
      <c r="K94" s="113"/>
      <c r="L94" s="98">
        <v>3.6</v>
      </c>
    </row>
    <row r="95" spans="1:12" ht="15.75" x14ac:dyDescent="0.25">
      <c r="A95" s="24"/>
      <c r="B95" s="25"/>
      <c r="C95" s="26"/>
      <c r="D95" s="27"/>
      <c r="E95" s="115"/>
      <c r="F95" s="109"/>
      <c r="G95" s="109"/>
      <c r="H95" s="109"/>
      <c r="I95" s="109"/>
      <c r="J95" s="109"/>
      <c r="K95" s="113"/>
      <c r="L95" s="3"/>
    </row>
    <row r="96" spans="1:12" ht="15.75" x14ac:dyDescent="0.25">
      <c r="A96" s="24"/>
      <c r="B96" s="25"/>
      <c r="C96" s="26"/>
      <c r="D96" s="11"/>
      <c r="E96" s="115"/>
      <c r="F96" s="109"/>
      <c r="G96" s="109"/>
      <c r="H96" s="109"/>
      <c r="I96" s="109"/>
      <c r="J96" s="109"/>
      <c r="K96" s="113"/>
      <c r="L96" s="3"/>
    </row>
    <row r="97" spans="1:12" ht="16.5" thickBot="1" x14ac:dyDescent="0.3">
      <c r="A97" s="24"/>
      <c r="B97" s="25"/>
      <c r="C97" s="26"/>
      <c r="D97" s="46" t="s">
        <v>33</v>
      </c>
      <c r="E97" s="47"/>
      <c r="F97" s="87">
        <v>800</v>
      </c>
      <c r="G97" s="78">
        <f>G89+G90+G91+G92+G93+G94</f>
        <v>33.114962406015039</v>
      </c>
      <c r="H97" s="78">
        <f>H89+H90+H91+H92+H93+H94</f>
        <v>39.630902255639093</v>
      </c>
      <c r="I97" s="78">
        <f>I89+I90+I91+I92+I93+I94</f>
        <v>120.88135338345865</v>
      </c>
      <c r="J97" s="78">
        <f>J89+J90+J91+J92+J93+J94</f>
        <v>807.73307327957389</v>
      </c>
      <c r="K97" s="48"/>
      <c r="L97" s="5">
        <f>SUM(L89:L96)</f>
        <v>162.94999999999999</v>
      </c>
    </row>
    <row r="98" spans="1:12" ht="15.75" customHeight="1" thickBot="1" x14ac:dyDescent="0.3">
      <c r="A98" s="49">
        <f>A81</f>
        <v>1</v>
      </c>
      <c r="B98" s="50">
        <f>B81</f>
        <v>5</v>
      </c>
      <c r="C98" s="178" t="s">
        <v>4</v>
      </c>
      <c r="D98" s="179"/>
      <c r="E98" s="51"/>
      <c r="F98" s="85">
        <f>F88+F97</f>
        <v>1310</v>
      </c>
      <c r="G98" s="61">
        <f>G88+G97</f>
        <v>53.114962406015039</v>
      </c>
      <c r="H98" s="61">
        <f>H88+H97</f>
        <v>64.340902255639094</v>
      </c>
      <c r="I98" s="61">
        <f>I88+I97</f>
        <v>210.90135338345866</v>
      </c>
      <c r="J98" s="61">
        <f>J88+J97</f>
        <v>1456.1151484475738</v>
      </c>
      <c r="K98" s="67"/>
      <c r="L98" s="72"/>
    </row>
    <row r="99" spans="1:12" ht="30" x14ac:dyDescent="0.25">
      <c r="A99" s="20">
        <v>2</v>
      </c>
      <c r="B99" s="21">
        <v>1</v>
      </c>
      <c r="C99" s="22" t="s">
        <v>20</v>
      </c>
      <c r="D99" s="23" t="s">
        <v>21</v>
      </c>
      <c r="E99" s="143" t="s">
        <v>105</v>
      </c>
      <c r="F99" s="104">
        <v>230</v>
      </c>
      <c r="G99" s="146">
        <v>9.76</v>
      </c>
      <c r="H99" s="146">
        <v>12.12</v>
      </c>
      <c r="I99" s="146">
        <v>38.01</v>
      </c>
      <c r="J99" s="146">
        <v>295.48</v>
      </c>
      <c r="K99" s="108" t="str">
        <f>"2/62-1"</f>
        <v>2/62-1</v>
      </c>
      <c r="L99" s="95">
        <v>45.3</v>
      </c>
    </row>
    <row r="100" spans="1:12" ht="31.5" x14ac:dyDescent="0.25">
      <c r="A100" s="24"/>
      <c r="B100" s="25"/>
      <c r="C100" s="26"/>
      <c r="D100" s="27"/>
      <c r="E100" s="120" t="s">
        <v>55</v>
      </c>
      <c r="F100" s="109">
        <v>40</v>
      </c>
      <c r="G100" s="110">
        <v>5.14</v>
      </c>
      <c r="H100" s="110">
        <v>11.15</v>
      </c>
      <c r="I100" s="110">
        <v>10.28</v>
      </c>
      <c r="J100" s="110">
        <v>148.50528</v>
      </c>
      <c r="K100" s="113" t="s">
        <v>56</v>
      </c>
      <c r="L100" s="96">
        <v>42.99</v>
      </c>
    </row>
    <row r="101" spans="1:12" ht="15.75" x14ac:dyDescent="0.25">
      <c r="A101" s="24"/>
      <c r="B101" s="25"/>
      <c r="C101" s="26"/>
      <c r="D101" s="29" t="s">
        <v>22</v>
      </c>
      <c r="E101" s="108" t="s">
        <v>53</v>
      </c>
      <c r="F101" s="109">
        <v>200</v>
      </c>
      <c r="G101" s="112">
        <v>0.24</v>
      </c>
      <c r="H101" s="112">
        <v>0.05</v>
      </c>
      <c r="I101" s="112">
        <v>14.07</v>
      </c>
      <c r="J101" s="112">
        <v>55.606942799999999</v>
      </c>
      <c r="K101" s="108" t="str">
        <f>"11/54"</f>
        <v>11/54</v>
      </c>
      <c r="L101" s="96">
        <v>7.34</v>
      </c>
    </row>
    <row r="102" spans="1:12" ht="15.75" x14ac:dyDescent="0.25">
      <c r="A102" s="24"/>
      <c r="B102" s="25"/>
      <c r="C102" s="26"/>
      <c r="D102" s="29" t="s">
        <v>23</v>
      </c>
      <c r="E102" s="125" t="s">
        <v>93</v>
      </c>
      <c r="F102" s="109">
        <v>40</v>
      </c>
      <c r="G102" s="122">
        <v>2.64</v>
      </c>
      <c r="H102" s="122">
        <v>0.48</v>
      </c>
      <c r="I102" s="122">
        <v>16.68</v>
      </c>
      <c r="J102" s="122">
        <v>77.352000000000004</v>
      </c>
      <c r="K102" s="113"/>
      <c r="L102" s="96">
        <v>2.71</v>
      </c>
    </row>
    <row r="103" spans="1:12" ht="15.75" x14ac:dyDescent="0.25">
      <c r="A103" s="24"/>
      <c r="B103" s="25"/>
      <c r="C103" s="26"/>
      <c r="D103" s="29" t="s">
        <v>24</v>
      </c>
      <c r="E103" s="115"/>
      <c r="F103" s="109"/>
      <c r="G103" s="109"/>
      <c r="H103" s="109"/>
      <c r="I103" s="109"/>
      <c r="J103" s="109"/>
      <c r="K103" s="113"/>
      <c r="L103" s="3"/>
    </row>
    <row r="104" spans="1:12" ht="15.75" x14ac:dyDescent="0.25">
      <c r="A104" s="24"/>
      <c r="B104" s="25"/>
      <c r="C104" s="26"/>
      <c r="D104" s="27" t="s">
        <v>79</v>
      </c>
      <c r="E104" s="120" t="s">
        <v>40</v>
      </c>
      <c r="F104" s="109">
        <v>30</v>
      </c>
      <c r="G104" s="109">
        <v>0.14000000000000001</v>
      </c>
      <c r="H104" s="109">
        <v>0.09</v>
      </c>
      <c r="I104" s="109">
        <v>9.1999999999999993</v>
      </c>
      <c r="J104" s="109">
        <v>36.14</v>
      </c>
      <c r="K104" s="113" t="s">
        <v>41</v>
      </c>
      <c r="L104" s="96">
        <v>10.3</v>
      </c>
    </row>
    <row r="105" spans="1:12" ht="15.75" x14ac:dyDescent="0.25">
      <c r="A105" s="24"/>
      <c r="B105" s="25"/>
      <c r="C105" s="26"/>
      <c r="D105" s="27"/>
      <c r="E105" s="115"/>
      <c r="F105" s="109"/>
      <c r="G105" s="109"/>
      <c r="H105" s="109"/>
      <c r="I105" s="109"/>
      <c r="J105" s="109"/>
      <c r="K105" s="113"/>
      <c r="L105" s="3"/>
    </row>
    <row r="106" spans="1:12" ht="15.75" x14ac:dyDescent="0.25">
      <c r="A106" s="32"/>
      <c r="B106" s="33"/>
      <c r="C106" s="34"/>
      <c r="D106" s="35" t="s">
        <v>33</v>
      </c>
      <c r="E106" s="36"/>
      <c r="F106" s="86">
        <v>540</v>
      </c>
      <c r="G106" s="62">
        <f>G99+G100+G101+G102+G104</f>
        <v>17.919999999999998</v>
      </c>
      <c r="H106" s="62">
        <f>H99+H100+H101+H102+H104</f>
        <v>23.89</v>
      </c>
      <c r="I106" s="62">
        <f>I99+I100+I101+I102+I104</f>
        <v>88.24</v>
      </c>
      <c r="J106" s="62">
        <f>J99+J100+J101+J102+J104</f>
        <v>613.08422280000002</v>
      </c>
      <c r="K106" s="38"/>
      <c r="L106" s="4">
        <f>SUM(L99:L105)</f>
        <v>108.63999999999999</v>
      </c>
    </row>
    <row r="107" spans="1:12" ht="15.75" x14ac:dyDescent="0.25">
      <c r="A107" s="39">
        <f>A99</f>
        <v>2</v>
      </c>
      <c r="B107" s="40">
        <f>B99</f>
        <v>1</v>
      </c>
      <c r="C107" s="41" t="s">
        <v>25</v>
      </c>
      <c r="D107" s="29" t="s">
        <v>26</v>
      </c>
      <c r="E107" s="108" t="s">
        <v>81</v>
      </c>
      <c r="F107" s="109">
        <v>80</v>
      </c>
      <c r="G107" s="105">
        <v>0.59</v>
      </c>
      <c r="H107" s="105">
        <v>4.7699999999999996</v>
      </c>
      <c r="I107" s="105">
        <v>2.58</v>
      </c>
      <c r="J107" s="105">
        <v>54.033436800000004</v>
      </c>
      <c r="K107" s="127" t="str">
        <f>"7/23"</f>
        <v>7/23</v>
      </c>
      <c r="L107" s="100">
        <v>14.26</v>
      </c>
    </row>
    <row r="108" spans="1:12" ht="15.75" x14ac:dyDescent="0.25">
      <c r="A108" s="24"/>
      <c r="B108" s="25"/>
      <c r="C108" s="26"/>
      <c r="D108" s="29" t="s">
        <v>27</v>
      </c>
      <c r="E108" s="108" t="s">
        <v>42</v>
      </c>
      <c r="F108" s="109">
        <v>250</v>
      </c>
      <c r="G108" s="112">
        <v>5.44</v>
      </c>
      <c r="H108" s="112">
        <v>11.25</v>
      </c>
      <c r="I108" s="112">
        <v>12.32</v>
      </c>
      <c r="J108" s="112">
        <v>168.07159458333334</v>
      </c>
      <c r="K108" s="108" t="str">
        <f>"6/73"</f>
        <v>6/73</v>
      </c>
      <c r="L108" s="98">
        <v>42</v>
      </c>
    </row>
    <row r="109" spans="1:12" ht="15.75" x14ac:dyDescent="0.25">
      <c r="A109" s="24"/>
      <c r="B109" s="25"/>
      <c r="C109" s="26"/>
      <c r="D109" s="29" t="s">
        <v>28</v>
      </c>
      <c r="E109" s="118" t="s">
        <v>111</v>
      </c>
      <c r="F109" s="139">
        <v>100</v>
      </c>
      <c r="G109" s="122">
        <v>23.89</v>
      </c>
      <c r="H109" s="122">
        <v>9.33</v>
      </c>
      <c r="I109" s="122">
        <v>47.39</v>
      </c>
      <c r="J109" s="122">
        <v>359.53202499999998</v>
      </c>
      <c r="K109" s="118" t="str">
        <f>"9/21"</f>
        <v>9/21</v>
      </c>
      <c r="L109" s="99">
        <v>69.59</v>
      </c>
    </row>
    <row r="110" spans="1:12" ht="15.75" x14ac:dyDescent="0.25">
      <c r="A110" s="24"/>
      <c r="B110" s="25"/>
      <c r="C110" s="26"/>
      <c r="D110" s="29" t="s">
        <v>29</v>
      </c>
      <c r="E110" s="108" t="s">
        <v>77</v>
      </c>
      <c r="F110" s="109">
        <v>150</v>
      </c>
      <c r="G110" s="112">
        <v>2.7</v>
      </c>
      <c r="H110" s="112">
        <v>4</v>
      </c>
      <c r="I110" s="112">
        <v>45.65</v>
      </c>
      <c r="J110" s="112">
        <v>265.93</v>
      </c>
      <c r="K110" s="108" t="str">
        <f>"5/74"</f>
        <v>5/74</v>
      </c>
      <c r="L110" s="99">
        <v>29.8</v>
      </c>
    </row>
    <row r="111" spans="1:12" ht="15.75" x14ac:dyDescent="0.25">
      <c r="A111" s="24"/>
      <c r="B111" s="25"/>
      <c r="C111" s="26"/>
      <c r="D111" s="29" t="s">
        <v>30</v>
      </c>
      <c r="E111" s="126" t="s">
        <v>97</v>
      </c>
      <c r="F111" s="109">
        <v>200</v>
      </c>
      <c r="G111" s="112">
        <v>0.18</v>
      </c>
      <c r="H111" s="112">
        <v>0.05</v>
      </c>
      <c r="I111" s="112">
        <v>9.6300000000000008</v>
      </c>
      <c r="J111" s="112">
        <v>37.582527999999996</v>
      </c>
      <c r="K111" s="126" t="str">
        <f>"11/7"</f>
        <v>11/7</v>
      </c>
      <c r="L111" s="98">
        <v>3.7</v>
      </c>
    </row>
    <row r="112" spans="1:12" ht="15.75" x14ac:dyDescent="0.25">
      <c r="A112" s="24"/>
      <c r="B112" s="25"/>
      <c r="C112" s="26"/>
      <c r="D112" s="29" t="s">
        <v>31</v>
      </c>
      <c r="E112" s="120" t="s">
        <v>47</v>
      </c>
      <c r="F112" s="109">
        <v>40</v>
      </c>
      <c r="G112" s="121">
        <v>2.64</v>
      </c>
      <c r="H112" s="121">
        <v>0.48</v>
      </c>
      <c r="I112" s="121">
        <v>16.68</v>
      </c>
      <c r="J112" s="121">
        <v>77.352000000000004</v>
      </c>
      <c r="K112" s="113"/>
      <c r="L112" s="98">
        <v>1.8</v>
      </c>
    </row>
    <row r="113" spans="1:12" ht="15.75" x14ac:dyDescent="0.25">
      <c r="A113" s="24"/>
      <c r="B113" s="25"/>
      <c r="C113" s="26"/>
      <c r="D113" s="29" t="s">
        <v>32</v>
      </c>
      <c r="E113" s="125" t="s">
        <v>93</v>
      </c>
      <c r="F113" s="109">
        <v>40</v>
      </c>
      <c r="G113" s="121">
        <v>2.64</v>
      </c>
      <c r="H113" s="121">
        <v>0.48</v>
      </c>
      <c r="I113" s="121">
        <v>16.68</v>
      </c>
      <c r="J113" s="121">
        <v>77.352000000000004</v>
      </c>
      <c r="K113" s="113"/>
      <c r="L113" s="98">
        <v>1.8</v>
      </c>
    </row>
    <row r="114" spans="1:12" ht="15.75" x14ac:dyDescent="0.25">
      <c r="A114" s="24"/>
      <c r="B114" s="25"/>
      <c r="C114" s="26"/>
      <c r="D114" s="27"/>
      <c r="E114" s="115"/>
      <c r="F114" s="109"/>
      <c r="G114" s="109"/>
      <c r="H114" s="109"/>
      <c r="I114" s="109"/>
      <c r="J114" s="109"/>
      <c r="K114" s="113"/>
      <c r="L114" s="3"/>
    </row>
    <row r="115" spans="1:12" ht="15.75" x14ac:dyDescent="0.25">
      <c r="A115" s="24"/>
      <c r="B115" s="25"/>
      <c r="C115" s="26"/>
      <c r="D115" s="27"/>
      <c r="E115" s="115"/>
      <c r="F115" s="109"/>
      <c r="G115" s="109"/>
      <c r="H115" s="109"/>
      <c r="I115" s="109"/>
      <c r="J115" s="109"/>
      <c r="K115" s="113"/>
      <c r="L115" s="3"/>
    </row>
    <row r="116" spans="1:12" ht="16.5" thickBot="1" x14ac:dyDescent="0.3">
      <c r="A116" s="24"/>
      <c r="B116" s="25"/>
      <c r="C116" s="26"/>
      <c r="D116" s="46" t="s">
        <v>33</v>
      </c>
      <c r="E116" s="47"/>
      <c r="F116" s="87">
        <v>860</v>
      </c>
      <c r="G116" s="59">
        <f>G107+G108+G109+G110+G111+G112+G113</f>
        <v>38.080000000000005</v>
      </c>
      <c r="H116" s="59">
        <f>H107+H108+H109+H110+H111+H112+H113</f>
        <v>30.360000000000003</v>
      </c>
      <c r="I116" s="59">
        <f>I107+I108+I109+I110+I111+I112+I113</f>
        <v>150.93</v>
      </c>
      <c r="J116" s="59">
        <f>J107+J108+J109+J110+J111+J112+J113</f>
        <v>1039.8535843833333</v>
      </c>
      <c r="K116" s="48"/>
      <c r="L116" s="5">
        <f>SUM(L107:L115)</f>
        <v>162.95000000000002</v>
      </c>
    </row>
    <row r="117" spans="1:12" ht="16.5" thickBot="1" x14ac:dyDescent="0.3">
      <c r="A117" s="49">
        <f>A99</f>
        <v>2</v>
      </c>
      <c r="B117" s="50">
        <f>B99</f>
        <v>1</v>
      </c>
      <c r="C117" s="176" t="s">
        <v>4</v>
      </c>
      <c r="D117" s="177"/>
      <c r="E117" s="60"/>
      <c r="F117" s="90">
        <f>F106+F116</f>
        <v>1400</v>
      </c>
      <c r="G117" s="77">
        <f>G106+G116</f>
        <v>56</v>
      </c>
      <c r="H117" s="77">
        <f>H106+H116</f>
        <v>54.25</v>
      </c>
      <c r="I117" s="77">
        <f>I106+I116</f>
        <v>239.17000000000002</v>
      </c>
      <c r="J117" s="77">
        <f>J106+J116</f>
        <v>1652.9378071833335</v>
      </c>
      <c r="K117" s="70"/>
      <c r="L117" s="73"/>
    </row>
    <row r="118" spans="1:12" ht="15.75" x14ac:dyDescent="0.25">
      <c r="A118" s="20">
        <v>2</v>
      </c>
      <c r="B118" s="21">
        <v>2</v>
      </c>
      <c r="C118" s="22" t="s">
        <v>20</v>
      </c>
      <c r="D118" s="23" t="s">
        <v>21</v>
      </c>
      <c r="E118" s="147" t="s">
        <v>68</v>
      </c>
      <c r="F118" s="139">
        <v>100</v>
      </c>
      <c r="G118" s="112">
        <v>10.64</v>
      </c>
      <c r="H118" s="112">
        <v>9.83</v>
      </c>
      <c r="I118" s="112">
        <v>17.59</v>
      </c>
      <c r="J118" s="112">
        <v>127.4553272</v>
      </c>
      <c r="K118" s="148" t="s">
        <v>69</v>
      </c>
      <c r="L118" s="98">
        <v>61.46</v>
      </c>
    </row>
    <row r="119" spans="1:12" ht="31.5" x14ac:dyDescent="0.25">
      <c r="A119" s="24"/>
      <c r="B119" s="25"/>
      <c r="C119" s="26"/>
      <c r="D119" s="29" t="s">
        <v>29</v>
      </c>
      <c r="E119" s="102" t="s">
        <v>87</v>
      </c>
      <c r="F119" s="132" t="str">
        <f>"150"</f>
        <v>150</v>
      </c>
      <c r="G119" s="112">
        <v>3.65</v>
      </c>
      <c r="H119" s="112">
        <v>4.07</v>
      </c>
      <c r="I119" s="112">
        <v>48.42</v>
      </c>
      <c r="J119" s="112">
        <v>200.43623250000005</v>
      </c>
      <c r="K119" s="106" t="str">
        <f>"5/54"</f>
        <v>5/54</v>
      </c>
      <c r="L119" s="98">
        <v>14.1</v>
      </c>
    </row>
    <row r="120" spans="1:12" ht="15.75" x14ac:dyDescent="0.25">
      <c r="A120" s="24"/>
      <c r="B120" s="25"/>
      <c r="C120" s="26"/>
      <c r="D120" s="29" t="s">
        <v>22</v>
      </c>
      <c r="E120" s="126" t="s">
        <v>66</v>
      </c>
      <c r="F120" s="109">
        <v>200</v>
      </c>
      <c r="G120" s="112">
        <v>0.18</v>
      </c>
      <c r="H120" s="112">
        <v>0.05</v>
      </c>
      <c r="I120" s="112">
        <v>9.6300000000000008</v>
      </c>
      <c r="J120" s="112">
        <v>37.582527999999996</v>
      </c>
      <c r="K120" s="126" t="str">
        <f>"11/18"</f>
        <v>11/18</v>
      </c>
      <c r="L120" s="98">
        <v>3.34</v>
      </c>
    </row>
    <row r="121" spans="1:12" ht="15.75" x14ac:dyDescent="0.25">
      <c r="A121" s="24"/>
      <c r="B121" s="25"/>
      <c r="C121" s="26"/>
      <c r="D121" s="29" t="s">
        <v>23</v>
      </c>
      <c r="E121" s="120" t="s">
        <v>62</v>
      </c>
      <c r="F121" s="109">
        <v>20</v>
      </c>
      <c r="G121" s="109">
        <v>1.54</v>
      </c>
      <c r="H121" s="109">
        <v>0.6</v>
      </c>
      <c r="I121" s="109">
        <v>10.66</v>
      </c>
      <c r="J121" s="109">
        <v>53.9</v>
      </c>
      <c r="K121" s="113"/>
      <c r="L121" s="98">
        <v>2.25</v>
      </c>
    </row>
    <row r="122" spans="1:12" ht="15.75" x14ac:dyDescent="0.25">
      <c r="A122" s="24"/>
      <c r="B122" s="25"/>
      <c r="C122" s="26"/>
      <c r="D122" s="29" t="s">
        <v>24</v>
      </c>
      <c r="E122" s="125" t="s">
        <v>52</v>
      </c>
      <c r="F122" s="109">
        <v>130</v>
      </c>
      <c r="G122" s="109">
        <v>0.52</v>
      </c>
      <c r="H122" s="109">
        <v>0.52</v>
      </c>
      <c r="I122" s="109">
        <v>15.08</v>
      </c>
      <c r="J122" s="109">
        <v>63.28</v>
      </c>
      <c r="K122" s="113"/>
      <c r="L122" s="98">
        <v>25.69</v>
      </c>
    </row>
    <row r="123" spans="1:12" ht="15.75" x14ac:dyDescent="0.25">
      <c r="A123" s="24"/>
      <c r="B123" s="25"/>
      <c r="C123" s="26"/>
      <c r="D123" s="29" t="s">
        <v>23</v>
      </c>
      <c r="E123" s="120" t="s">
        <v>93</v>
      </c>
      <c r="F123" s="109">
        <v>20</v>
      </c>
      <c r="G123" s="109">
        <v>1.32</v>
      </c>
      <c r="H123" s="109">
        <v>0.24</v>
      </c>
      <c r="I123" s="109">
        <v>8.34</v>
      </c>
      <c r="J123" s="109">
        <v>38.68</v>
      </c>
      <c r="K123" s="113"/>
      <c r="L123" s="98">
        <v>1.8</v>
      </c>
    </row>
    <row r="124" spans="1:12" ht="15.75" x14ac:dyDescent="0.25">
      <c r="A124" s="24"/>
      <c r="B124" s="25"/>
      <c r="C124" s="26"/>
      <c r="D124" s="27"/>
      <c r="E124" s="115"/>
      <c r="F124" s="109"/>
      <c r="G124" s="109"/>
      <c r="H124" s="109"/>
      <c r="I124" s="109"/>
      <c r="J124" s="109"/>
      <c r="K124" s="113"/>
      <c r="L124" s="3"/>
    </row>
    <row r="125" spans="1:12" ht="15.75" x14ac:dyDescent="0.25">
      <c r="A125" s="32"/>
      <c r="B125" s="33"/>
      <c r="C125" s="34"/>
      <c r="D125" s="35" t="s">
        <v>33</v>
      </c>
      <c r="E125" s="36"/>
      <c r="F125" s="86">
        <v>620</v>
      </c>
      <c r="G125" s="62">
        <f>G118+G119+G120+G121+G122+G123</f>
        <v>17.850000000000001</v>
      </c>
      <c r="H125" s="62">
        <f>H118+H119+H120+H121+H122+H123</f>
        <v>15.31</v>
      </c>
      <c r="I125" s="62">
        <f>I118+I119+I120+I121+I122+I123</f>
        <v>109.72</v>
      </c>
      <c r="J125" s="62">
        <f>J118+J119+J120+J121+J122+J123</f>
        <v>521.33408769999994</v>
      </c>
      <c r="K125" s="38"/>
      <c r="L125" s="4">
        <f>SUM(L118:L124)</f>
        <v>108.64</v>
      </c>
    </row>
    <row r="126" spans="1:12" ht="30" x14ac:dyDescent="0.25">
      <c r="A126" s="39">
        <f>A118</f>
        <v>2</v>
      </c>
      <c r="B126" s="40">
        <f>B118</f>
        <v>2</v>
      </c>
      <c r="C126" s="41" t="s">
        <v>25</v>
      </c>
      <c r="D126" s="29" t="s">
        <v>26</v>
      </c>
      <c r="E126" s="108" t="s">
        <v>82</v>
      </c>
      <c r="F126" s="109">
        <v>80</v>
      </c>
      <c r="G126" s="141">
        <v>1.1200000000000001</v>
      </c>
      <c r="H126" s="141">
        <v>4.8</v>
      </c>
      <c r="I126" s="112">
        <v>6.16</v>
      </c>
      <c r="J126" s="112">
        <v>75.2</v>
      </c>
      <c r="K126" s="108" t="str">
        <f>"7/75"</f>
        <v>7/75</v>
      </c>
      <c r="L126" s="100">
        <v>13.36</v>
      </c>
    </row>
    <row r="127" spans="1:12" ht="15.75" x14ac:dyDescent="0.25">
      <c r="A127" s="24"/>
      <c r="B127" s="25"/>
      <c r="C127" s="26"/>
      <c r="D127" s="29" t="s">
        <v>27</v>
      </c>
      <c r="E127" s="147" t="s">
        <v>74</v>
      </c>
      <c r="F127" s="149" t="s">
        <v>89</v>
      </c>
      <c r="G127" s="149">
        <v>5.55</v>
      </c>
      <c r="H127" s="149">
        <v>12.08</v>
      </c>
      <c r="I127" s="149">
        <v>17.95</v>
      </c>
      <c r="J127" s="149">
        <v>199.78905478333331</v>
      </c>
      <c r="K127" s="150" t="str">
        <f>"6/70"</f>
        <v>6/70</v>
      </c>
      <c r="L127" s="98">
        <v>42</v>
      </c>
    </row>
    <row r="128" spans="1:12" ht="15.75" x14ac:dyDescent="0.25">
      <c r="A128" s="24"/>
      <c r="B128" s="25"/>
      <c r="C128" s="26"/>
      <c r="D128" s="29" t="s">
        <v>28</v>
      </c>
      <c r="E128" s="102" t="s">
        <v>78</v>
      </c>
      <c r="F128" s="151">
        <v>100</v>
      </c>
      <c r="G128" s="112">
        <v>13.55</v>
      </c>
      <c r="H128" s="112">
        <v>13.89</v>
      </c>
      <c r="I128" s="112">
        <v>24.29</v>
      </c>
      <c r="J128" s="112">
        <v>306.80065000000002</v>
      </c>
      <c r="K128" s="106" t="str">
        <f>"10/5"</f>
        <v>10/5</v>
      </c>
      <c r="L128" s="101">
        <v>82.21</v>
      </c>
    </row>
    <row r="129" spans="1:12" ht="15.75" x14ac:dyDescent="0.25">
      <c r="A129" s="24"/>
      <c r="B129" s="25"/>
      <c r="C129" s="26"/>
      <c r="D129" s="29" t="s">
        <v>29</v>
      </c>
      <c r="E129" s="147" t="s">
        <v>58</v>
      </c>
      <c r="F129" s="109">
        <v>150</v>
      </c>
      <c r="G129" s="149">
        <v>3.28</v>
      </c>
      <c r="H129" s="149">
        <v>4.26</v>
      </c>
      <c r="I129" s="149">
        <v>22.92</v>
      </c>
      <c r="J129" s="149">
        <v>141.82954050000001</v>
      </c>
      <c r="K129" s="150" t="str">
        <f>"5/58"</f>
        <v>5/58</v>
      </c>
      <c r="L129" s="98">
        <v>14.08</v>
      </c>
    </row>
    <row r="130" spans="1:12" ht="15.75" x14ac:dyDescent="0.25">
      <c r="A130" s="24"/>
      <c r="B130" s="25"/>
      <c r="C130" s="26"/>
      <c r="D130" s="29" t="s">
        <v>30</v>
      </c>
      <c r="E130" s="120" t="s">
        <v>45</v>
      </c>
      <c r="F130" s="109">
        <v>200</v>
      </c>
      <c r="G130" s="109">
        <v>0.14000000000000001</v>
      </c>
      <c r="H130" s="109">
        <v>0.1</v>
      </c>
      <c r="I130" s="109">
        <v>21.64</v>
      </c>
      <c r="J130" s="109">
        <v>83.96</v>
      </c>
      <c r="K130" s="113" t="s">
        <v>46</v>
      </c>
      <c r="L130" s="98">
        <v>7.7</v>
      </c>
    </row>
    <row r="131" spans="1:12" ht="15.75" x14ac:dyDescent="0.25">
      <c r="A131" s="24"/>
      <c r="B131" s="25"/>
      <c r="C131" s="26"/>
      <c r="D131" s="29" t="s">
        <v>31</v>
      </c>
      <c r="E131" s="120" t="s">
        <v>47</v>
      </c>
      <c r="F131" s="109">
        <v>20</v>
      </c>
      <c r="G131" s="109">
        <v>1.32</v>
      </c>
      <c r="H131" s="121">
        <v>0.24</v>
      </c>
      <c r="I131" s="121">
        <v>8.34</v>
      </c>
      <c r="J131" s="121">
        <v>38.676000000000002</v>
      </c>
      <c r="K131" s="113"/>
      <c r="L131" s="98">
        <v>1.8</v>
      </c>
    </row>
    <row r="132" spans="1:12" ht="15.75" x14ac:dyDescent="0.25">
      <c r="A132" s="24"/>
      <c r="B132" s="25"/>
      <c r="C132" s="26"/>
      <c r="D132" s="29" t="s">
        <v>32</v>
      </c>
      <c r="E132" s="125" t="s">
        <v>93</v>
      </c>
      <c r="F132" s="109">
        <v>40</v>
      </c>
      <c r="G132" s="121">
        <v>2.64</v>
      </c>
      <c r="H132" s="121">
        <v>0.48</v>
      </c>
      <c r="I132" s="121">
        <v>16.68</v>
      </c>
      <c r="J132" s="121">
        <v>77.352000000000004</v>
      </c>
      <c r="K132" s="113"/>
      <c r="L132" s="98">
        <v>1.8</v>
      </c>
    </row>
    <row r="133" spans="1:12" ht="15.75" x14ac:dyDescent="0.25">
      <c r="A133" s="24"/>
      <c r="B133" s="25"/>
      <c r="C133" s="26"/>
      <c r="D133" s="27"/>
      <c r="E133" s="115"/>
      <c r="F133" s="109"/>
      <c r="G133" s="109"/>
      <c r="H133" s="109"/>
      <c r="I133" s="109"/>
      <c r="J133" s="109"/>
      <c r="K133" s="113"/>
      <c r="L133" s="3"/>
    </row>
    <row r="134" spans="1:12" ht="15.75" x14ac:dyDescent="0.25">
      <c r="A134" s="24"/>
      <c r="B134" s="25"/>
      <c r="C134" s="26"/>
      <c r="D134" s="11"/>
      <c r="E134" s="115"/>
      <c r="F134" s="109"/>
      <c r="G134" s="109"/>
      <c r="H134" s="109"/>
      <c r="I134" s="109"/>
      <c r="J134" s="109"/>
      <c r="K134" s="113"/>
      <c r="L134" s="3"/>
    </row>
    <row r="135" spans="1:12" ht="16.5" thickBot="1" x14ac:dyDescent="0.3">
      <c r="A135" s="24"/>
      <c r="B135" s="25"/>
      <c r="C135" s="26"/>
      <c r="D135" s="46" t="s">
        <v>33</v>
      </c>
      <c r="E135" s="47"/>
      <c r="F135" s="87">
        <v>840</v>
      </c>
      <c r="G135" s="59">
        <f>G126+G127+G128+G129+G130+G131+G132</f>
        <v>27.6</v>
      </c>
      <c r="H135" s="59">
        <f>H126+H127+H128+H129+H130+H131+H132</f>
        <v>35.85</v>
      </c>
      <c r="I135" s="59">
        <f>I126+I127+I128+I129+I130+I131+I132</f>
        <v>117.97999999999999</v>
      </c>
      <c r="J135" s="59">
        <f>J126+J127+J128+J129+J130+J131+J132</f>
        <v>923.60724528333333</v>
      </c>
      <c r="K135" s="48"/>
      <c r="L135" s="5">
        <f>SUM(L126:L134)</f>
        <v>162.95000000000002</v>
      </c>
    </row>
    <row r="136" spans="1:12" ht="16.5" thickBot="1" x14ac:dyDescent="0.3">
      <c r="A136" s="49">
        <f>A118</f>
        <v>2</v>
      </c>
      <c r="B136" s="50">
        <f>B118</f>
        <v>2</v>
      </c>
      <c r="C136" s="176" t="s">
        <v>4</v>
      </c>
      <c r="D136" s="177"/>
      <c r="E136" s="60"/>
      <c r="F136" s="90">
        <f>F125+F135</f>
        <v>1460</v>
      </c>
      <c r="G136" s="77">
        <f>G125+G135</f>
        <v>45.45</v>
      </c>
      <c r="H136" s="77">
        <f>H125+H135</f>
        <v>51.160000000000004</v>
      </c>
      <c r="I136" s="77">
        <f>I125+I135</f>
        <v>227.7</v>
      </c>
      <c r="J136" s="77">
        <f>J125+J135</f>
        <v>1444.9413329833333</v>
      </c>
      <c r="K136" s="70"/>
      <c r="L136" s="73"/>
    </row>
    <row r="137" spans="1:12" ht="15.75" x14ac:dyDescent="0.25">
      <c r="A137" s="20">
        <v>2</v>
      </c>
      <c r="B137" s="21">
        <v>3</v>
      </c>
      <c r="C137" s="22" t="s">
        <v>20</v>
      </c>
      <c r="D137" s="23" t="s">
        <v>21</v>
      </c>
      <c r="E137" s="123" t="s">
        <v>70</v>
      </c>
      <c r="F137" s="104">
        <v>220</v>
      </c>
      <c r="G137" s="110">
        <v>9.98</v>
      </c>
      <c r="H137" s="110">
        <v>10.81</v>
      </c>
      <c r="I137" s="110">
        <v>43.48</v>
      </c>
      <c r="J137" s="110">
        <v>308.26</v>
      </c>
      <c r="K137" s="124" t="s">
        <v>71</v>
      </c>
      <c r="L137" s="95">
        <v>40.020000000000003</v>
      </c>
    </row>
    <row r="138" spans="1:12" ht="31.5" x14ac:dyDescent="0.25">
      <c r="A138" s="24"/>
      <c r="B138" s="25"/>
      <c r="C138" s="26"/>
      <c r="D138" s="27"/>
      <c r="E138" s="120" t="s">
        <v>55</v>
      </c>
      <c r="F138" s="109">
        <v>40</v>
      </c>
      <c r="G138" s="110">
        <v>5.14</v>
      </c>
      <c r="H138" s="110">
        <v>11.15</v>
      </c>
      <c r="I138" s="110">
        <v>10.28</v>
      </c>
      <c r="J138" s="110">
        <v>148.50528</v>
      </c>
      <c r="K138" s="113" t="s">
        <v>56</v>
      </c>
      <c r="L138" s="96">
        <v>35.85</v>
      </c>
    </row>
    <row r="139" spans="1:12" ht="15.75" x14ac:dyDescent="0.25">
      <c r="A139" s="24"/>
      <c r="B139" s="25"/>
      <c r="C139" s="26"/>
      <c r="D139" s="29" t="s">
        <v>22</v>
      </c>
      <c r="E139" s="108" t="s">
        <v>39</v>
      </c>
      <c r="F139" s="109">
        <v>200</v>
      </c>
      <c r="G139" s="110">
        <v>3.64</v>
      </c>
      <c r="H139" s="110">
        <v>2.73</v>
      </c>
      <c r="I139" s="110">
        <v>11.3</v>
      </c>
      <c r="J139" s="110">
        <v>96.569047999999995</v>
      </c>
      <c r="K139" s="108" t="str">
        <f>"11/51"</f>
        <v>11/51</v>
      </c>
      <c r="L139" s="96">
        <v>15.34</v>
      </c>
    </row>
    <row r="140" spans="1:12" ht="15.75" customHeight="1" x14ac:dyDescent="0.25">
      <c r="A140" s="24"/>
      <c r="B140" s="25"/>
      <c r="C140" s="26"/>
      <c r="D140" s="29" t="s">
        <v>23</v>
      </c>
      <c r="E140" s="125" t="s">
        <v>93</v>
      </c>
      <c r="F140" s="109">
        <v>20</v>
      </c>
      <c r="G140" s="109">
        <v>1.32</v>
      </c>
      <c r="H140" s="121">
        <v>0.24</v>
      </c>
      <c r="I140" s="121">
        <v>8.34</v>
      </c>
      <c r="J140" s="121">
        <v>38.676000000000002</v>
      </c>
      <c r="K140" s="113"/>
      <c r="L140" s="96">
        <v>1.8</v>
      </c>
    </row>
    <row r="141" spans="1:12" ht="15.75" x14ac:dyDescent="0.25">
      <c r="A141" s="24"/>
      <c r="B141" s="25"/>
      <c r="C141" s="26"/>
      <c r="D141" s="29" t="s">
        <v>24</v>
      </c>
      <c r="E141" s="115"/>
      <c r="F141" s="109"/>
      <c r="G141" s="109"/>
      <c r="H141" s="109"/>
      <c r="I141" s="109"/>
      <c r="J141" s="109"/>
      <c r="K141" s="113"/>
      <c r="L141" s="3"/>
    </row>
    <row r="142" spans="1:12" ht="15.75" x14ac:dyDescent="0.25">
      <c r="A142" s="24"/>
      <c r="B142" s="25"/>
      <c r="C142" s="26"/>
      <c r="D142" s="27" t="s">
        <v>79</v>
      </c>
      <c r="E142" s="108" t="s">
        <v>94</v>
      </c>
      <c r="F142" s="109">
        <v>30</v>
      </c>
      <c r="G142" s="110">
        <v>0.12</v>
      </c>
      <c r="H142" s="110">
        <v>0</v>
      </c>
      <c r="I142" s="110">
        <v>8.3699999999999992</v>
      </c>
      <c r="J142" s="110">
        <v>33.6</v>
      </c>
      <c r="K142" s="108" t="str">
        <f>"12/7"</f>
        <v>12/7</v>
      </c>
      <c r="L142" s="96">
        <v>15.63</v>
      </c>
    </row>
    <row r="143" spans="1:12" ht="15.75" x14ac:dyDescent="0.25">
      <c r="A143" s="24"/>
      <c r="B143" s="25"/>
      <c r="C143" s="26"/>
      <c r="D143" s="27"/>
      <c r="E143" s="115"/>
      <c r="F143" s="109"/>
      <c r="G143" s="109"/>
      <c r="H143" s="109"/>
      <c r="I143" s="109"/>
      <c r="J143" s="109"/>
      <c r="K143" s="113"/>
      <c r="L143" s="3"/>
    </row>
    <row r="144" spans="1:12" ht="15.75" x14ac:dyDescent="0.25">
      <c r="A144" s="32"/>
      <c r="B144" s="33"/>
      <c r="C144" s="34"/>
      <c r="D144" s="35" t="s">
        <v>33</v>
      </c>
      <c r="E144" s="36"/>
      <c r="F144" s="86">
        <f>F137+F138+F139+F140+F142</f>
        <v>510</v>
      </c>
      <c r="G144" s="62">
        <f>G137+G138+G139+G140+G142</f>
        <v>20.200000000000003</v>
      </c>
      <c r="H144" s="62">
        <f>H137+H138+H139+H140+H142</f>
        <v>24.93</v>
      </c>
      <c r="I144" s="62">
        <f>I137+I138+I139+I140+I142</f>
        <v>81.77000000000001</v>
      </c>
      <c r="J144" s="62">
        <f>J137+J138+J139+J140+J142</f>
        <v>625.61032799999998</v>
      </c>
      <c r="K144" s="38"/>
      <c r="L144" s="4">
        <f>SUM(L137:L143)</f>
        <v>108.64</v>
      </c>
    </row>
    <row r="145" spans="1:12" ht="15.75" x14ac:dyDescent="0.25">
      <c r="A145" s="39">
        <f>A137</f>
        <v>2</v>
      </c>
      <c r="B145" s="40">
        <f>B137</f>
        <v>3</v>
      </c>
      <c r="C145" s="41" t="s">
        <v>25</v>
      </c>
      <c r="D145" s="29" t="s">
        <v>26</v>
      </c>
      <c r="E145" s="108" t="s">
        <v>88</v>
      </c>
      <c r="F145" s="109">
        <v>80</v>
      </c>
      <c r="G145" s="110">
        <v>1.04</v>
      </c>
      <c r="H145" s="110">
        <v>0.08</v>
      </c>
      <c r="I145" s="110">
        <v>5.52</v>
      </c>
      <c r="J145" s="110">
        <v>48</v>
      </c>
      <c r="K145" s="108" t="str">
        <f>"7/83"</f>
        <v>7/83</v>
      </c>
      <c r="L145" s="98">
        <v>34.799999999999997</v>
      </c>
    </row>
    <row r="146" spans="1:12" ht="15.75" x14ac:dyDescent="0.25">
      <c r="A146" s="24"/>
      <c r="B146" s="25"/>
      <c r="C146" s="26"/>
      <c r="D146" s="29" t="s">
        <v>27</v>
      </c>
      <c r="E146" s="108" t="s">
        <v>85</v>
      </c>
      <c r="F146" s="109">
        <v>250</v>
      </c>
      <c r="G146" s="112">
        <v>4.3099999999999996</v>
      </c>
      <c r="H146" s="112">
        <v>6.9</v>
      </c>
      <c r="I146" s="112">
        <v>27.6</v>
      </c>
      <c r="J146" s="112">
        <v>176.44301058333335</v>
      </c>
      <c r="K146" s="108" t="str">
        <f>"6/2"</f>
        <v>6/2</v>
      </c>
      <c r="L146" s="98">
        <v>42</v>
      </c>
    </row>
    <row r="147" spans="1:12" ht="15.75" x14ac:dyDescent="0.25">
      <c r="A147" s="24"/>
      <c r="B147" s="25"/>
      <c r="C147" s="26"/>
      <c r="D147" s="29" t="s">
        <v>28</v>
      </c>
      <c r="E147" s="126" t="s">
        <v>98</v>
      </c>
      <c r="F147" s="134">
        <v>200</v>
      </c>
      <c r="G147" s="152">
        <v>15.55</v>
      </c>
      <c r="H147" s="152">
        <v>18.690000000000001</v>
      </c>
      <c r="I147" s="152">
        <v>44.29</v>
      </c>
      <c r="J147" s="152">
        <v>406.8</v>
      </c>
      <c r="K147" s="127" t="str">
        <f>"9/17"</f>
        <v>9/17</v>
      </c>
      <c r="L147" s="98">
        <v>74.569999999999993</v>
      </c>
    </row>
    <row r="148" spans="1:12" ht="15.75" x14ac:dyDescent="0.25">
      <c r="A148" s="24"/>
      <c r="B148" s="25"/>
      <c r="C148" s="26"/>
      <c r="D148" s="29" t="s">
        <v>29</v>
      </c>
      <c r="E148" s="153"/>
      <c r="F148" s="109"/>
      <c r="G148" s="109"/>
      <c r="H148" s="109"/>
      <c r="I148" s="109"/>
      <c r="J148" s="109"/>
      <c r="K148" s="113"/>
      <c r="L148" s="97"/>
    </row>
    <row r="149" spans="1:12" ht="15.75" x14ac:dyDescent="0.25">
      <c r="A149" s="24"/>
      <c r="B149" s="25"/>
      <c r="C149" s="26"/>
      <c r="D149" s="29" t="s">
        <v>30</v>
      </c>
      <c r="E149" s="127" t="s">
        <v>63</v>
      </c>
      <c r="F149" s="109">
        <v>200</v>
      </c>
      <c r="G149" s="112">
        <v>0.24</v>
      </c>
      <c r="H149" s="112">
        <v>0.05</v>
      </c>
      <c r="I149" s="112">
        <v>0.3</v>
      </c>
      <c r="J149" s="112">
        <v>55.606942799999999</v>
      </c>
      <c r="K149" s="126" t="str">
        <f>"11/53"</f>
        <v>11/53</v>
      </c>
      <c r="L149" s="98">
        <v>4.38</v>
      </c>
    </row>
    <row r="150" spans="1:12" ht="15.75" x14ac:dyDescent="0.25">
      <c r="A150" s="24"/>
      <c r="B150" s="25"/>
      <c r="C150" s="26"/>
      <c r="D150" s="29" t="s">
        <v>31</v>
      </c>
      <c r="E150" s="120" t="s">
        <v>47</v>
      </c>
      <c r="F150" s="109">
        <v>40</v>
      </c>
      <c r="G150" s="121">
        <v>2.64</v>
      </c>
      <c r="H150" s="121">
        <v>0.48</v>
      </c>
      <c r="I150" s="121">
        <v>16.68</v>
      </c>
      <c r="J150" s="121">
        <v>77.352000000000004</v>
      </c>
      <c r="K150" s="113"/>
      <c r="L150" s="98">
        <v>3.6</v>
      </c>
    </row>
    <row r="151" spans="1:12" ht="15.75" x14ac:dyDescent="0.25">
      <c r="A151" s="24"/>
      <c r="B151" s="25"/>
      <c r="C151" s="26"/>
      <c r="D151" s="29" t="s">
        <v>32</v>
      </c>
      <c r="E151" s="125" t="s">
        <v>93</v>
      </c>
      <c r="F151" s="109">
        <v>40</v>
      </c>
      <c r="G151" s="121">
        <v>2.64</v>
      </c>
      <c r="H151" s="121">
        <v>0.48</v>
      </c>
      <c r="I151" s="121">
        <v>16.68</v>
      </c>
      <c r="J151" s="121">
        <v>77.352000000000004</v>
      </c>
      <c r="K151" s="113"/>
      <c r="L151" s="98">
        <v>3.6</v>
      </c>
    </row>
    <row r="152" spans="1:12" ht="15.75" x14ac:dyDescent="0.25">
      <c r="A152" s="24"/>
      <c r="B152" s="25"/>
      <c r="C152" s="26"/>
      <c r="D152" s="27"/>
      <c r="E152" s="115"/>
      <c r="F152" s="109"/>
      <c r="G152" s="109"/>
      <c r="H152" s="109"/>
      <c r="I152" s="109"/>
      <c r="J152" s="109"/>
      <c r="K152" s="113"/>
      <c r="L152" s="3"/>
    </row>
    <row r="153" spans="1:12" ht="15.75" x14ac:dyDescent="0.25">
      <c r="A153" s="24"/>
      <c r="B153" s="25"/>
      <c r="C153" s="26"/>
      <c r="D153" s="11"/>
      <c r="E153" s="115"/>
      <c r="F153" s="109"/>
      <c r="G153" s="109"/>
      <c r="H153" s="109"/>
      <c r="I153" s="109"/>
      <c r="J153" s="109"/>
      <c r="K153" s="113"/>
      <c r="L153" s="3"/>
    </row>
    <row r="154" spans="1:12" ht="16.5" thickBot="1" x14ac:dyDescent="0.3">
      <c r="A154" s="24"/>
      <c r="B154" s="25"/>
      <c r="C154" s="26"/>
      <c r="D154" s="46" t="s">
        <v>33</v>
      </c>
      <c r="E154" s="47"/>
      <c r="F154" s="87">
        <f>SUM(F145:F153)</f>
        <v>810</v>
      </c>
      <c r="G154" s="59">
        <f>G145+G146+G147+G149+G150+G151</f>
        <v>26.419999999999998</v>
      </c>
      <c r="H154" s="59">
        <f>H145+H146+H147+H149+H150+H151</f>
        <v>26.680000000000003</v>
      </c>
      <c r="I154" s="59">
        <f>I145+I146+I147+I149+I150+I151</f>
        <v>111.07</v>
      </c>
      <c r="J154" s="59">
        <f>J145+J146+J147+J149+J150+J151</f>
        <v>841.55395338333324</v>
      </c>
      <c r="K154" s="48"/>
      <c r="L154" s="5">
        <f>SUM(L145:L153)</f>
        <v>162.94999999999999</v>
      </c>
    </row>
    <row r="155" spans="1:12" ht="16.5" thickBot="1" x14ac:dyDescent="0.3">
      <c r="A155" s="49">
        <f>A137</f>
        <v>2</v>
      </c>
      <c r="B155" s="50">
        <f>B137</f>
        <v>3</v>
      </c>
      <c r="C155" s="178" t="s">
        <v>4</v>
      </c>
      <c r="D155" s="179"/>
      <c r="E155" s="51"/>
      <c r="F155" s="85">
        <f>F144+F154</f>
        <v>1320</v>
      </c>
      <c r="G155" s="76">
        <f>G144+G154</f>
        <v>46.620000000000005</v>
      </c>
      <c r="H155" s="76">
        <f>H144+H154</f>
        <v>51.61</v>
      </c>
      <c r="I155" s="76">
        <f>I144+I154</f>
        <v>192.84</v>
      </c>
      <c r="J155" s="76">
        <f>J144+J154</f>
        <v>1467.1642813833332</v>
      </c>
      <c r="K155" s="67"/>
      <c r="L155" s="72"/>
    </row>
    <row r="156" spans="1:12" ht="15.75" x14ac:dyDescent="0.25">
      <c r="A156" s="20">
        <v>2</v>
      </c>
      <c r="B156" s="21">
        <v>4</v>
      </c>
      <c r="C156" s="22" t="s">
        <v>20</v>
      </c>
      <c r="D156" s="23" t="s">
        <v>21</v>
      </c>
      <c r="E156" s="123" t="s">
        <v>60</v>
      </c>
      <c r="F156" s="104">
        <v>100</v>
      </c>
      <c r="G156" s="110">
        <v>13.29</v>
      </c>
      <c r="H156" s="110">
        <v>15.4</v>
      </c>
      <c r="I156" s="110">
        <v>11.99</v>
      </c>
      <c r="J156" s="110">
        <v>223.93410399999999</v>
      </c>
      <c r="K156" s="124" t="s">
        <v>61</v>
      </c>
      <c r="L156" s="97">
        <v>61.76</v>
      </c>
    </row>
    <row r="157" spans="1:12" ht="15.75" x14ac:dyDescent="0.25">
      <c r="A157" s="24"/>
      <c r="B157" s="25"/>
      <c r="C157" s="26"/>
      <c r="D157" s="27" t="s">
        <v>79</v>
      </c>
      <c r="E157" s="102" t="s">
        <v>90</v>
      </c>
      <c r="F157" s="109">
        <v>30</v>
      </c>
      <c r="G157" s="110">
        <v>2.16</v>
      </c>
      <c r="H157" s="110">
        <v>2.5499999999999998</v>
      </c>
      <c r="I157" s="110">
        <v>10.65</v>
      </c>
      <c r="J157" s="110">
        <v>95.219999999999985</v>
      </c>
      <c r="K157" s="113"/>
      <c r="L157" s="97">
        <v>11.86</v>
      </c>
    </row>
    <row r="158" spans="1:12" ht="15.75" x14ac:dyDescent="0.25">
      <c r="A158" s="24"/>
      <c r="B158" s="25"/>
      <c r="C158" s="26"/>
      <c r="D158" s="29" t="s">
        <v>22</v>
      </c>
      <c r="E158" s="102" t="s">
        <v>59</v>
      </c>
      <c r="F158" s="109">
        <v>200</v>
      </c>
      <c r="G158" s="109">
        <v>0.18</v>
      </c>
      <c r="H158" s="109">
        <v>0.04</v>
      </c>
      <c r="I158" s="109">
        <v>13.75</v>
      </c>
      <c r="J158" s="109">
        <v>53.14</v>
      </c>
      <c r="K158" s="106" t="str">
        <f>"11/17"</f>
        <v>11/17</v>
      </c>
      <c r="L158" s="97">
        <v>4.38</v>
      </c>
    </row>
    <row r="159" spans="1:12" ht="15.75" x14ac:dyDescent="0.25">
      <c r="A159" s="24"/>
      <c r="B159" s="25"/>
      <c r="C159" s="26"/>
      <c r="D159" s="29" t="s">
        <v>23</v>
      </c>
      <c r="E159" s="120" t="s">
        <v>62</v>
      </c>
      <c r="F159" s="109">
        <v>20</v>
      </c>
      <c r="G159" s="109">
        <v>1.54</v>
      </c>
      <c r="H159" s="109">
        <v>0.6</v>
      </c>
      <c r="I159" s="109">
        <v>10.66</v>
      </c>
      <c r="J159" s="109">
        <v>53.9</v>
      </c>
      <c r="K159" s="113"/>
      <c r="L159" s="97">
        <v>2.25</v>
      </c>
    </row>
    <row r="160" spans="1:12" ht="15.75" x14ac:dyDescent="0.25">
      <c r="A160" s="24"/>
      <c r="B160" s="25"/>
      <c r="C160" s="26"/>
      <c r="D160" s="29" t="s">
        <v>24</v>
      </c>
      <c r="E160" s="125" t="s">
        <v>52</v>
      </c>
      <c r="F160" s="109">
        <v>130</v>
      </c>
      <c r="G160" s="109">
        <v>0.52</v>
      </c>
      <c r="H160" s="109">
        <v>0.52</v>
      </c>
      <c r="I160" s="109">
        <v>15.08</v>
      </c>
      <c r="J160" s="109">
        <v>63.28</v>
      </c>
      <c r="K160" s="113"/>
      <c r="L160" s="96">
        <v>25.69</v>
      </c>
    </row>
    <row r="161" spans="1:12" ht="15.75" x14ac:dyDescent="0.25">
      <c r="A161" s="24"/>
      <c r="B161" s="25"/>
      <c r="C161" s="26"/>
      <c r="D161" s="29" t="s">
        <v>23</v>
      </c>
      <c r="E161" s="120" t="s">
        <v>93</v>
      </c>
      <c r="F161" s="109">
        <v>30</v>
      </c>
      <c r="G161" s="121">
        <v>1.98</v>
      </c>
      <c r="H161" s="121">
        <v>0.36</v>
      </c>
      <c r="I161" s="121">
        <v>12.51</v>
      </c>
      <c r="J161" s="121">
        <v>58.014000000000003</v>
      </c>
      <c r="K161" s="113"/>
      <c r="L161" s="96">
        <v>2.7</v>
      </c>
    </row>
    <row r="162" spans="1:12" ht="15.75" x14ac:dyDescent="0.25">
      <c r="A162" s="24"/>
      <c r="B162" s="25"/>
      <c r="C162" s="26"/>
      <c r="D162" s="27"/>
      <c r="E162" s="115"/>
      <c r="F162" s="109"/>
      <c r="G162" s="109"/>
      <c r="H162" s="109"/>
      <c r="I162" s="109"/>
      <c r="J162" s="109"/>
      <c r="K162" s="113"/>
      <c r="L162" s="3"/>
    </row>
    <row r="163" spans="1:12" ht="15.75" x14ac:dyDescent="0.25">
      <c r="A163" s="32"/>
      <c r="B163" s="33"/>
      <c r="C163" s="34"/>
      <c r="D163" s="35" t="s">
        <v>33</v>
      </c>
      <c r="E163" s="36"/>
      <c r="F163" s="86">
        <v>510</v>
      </c>
      <c r="G163" s="62">
        <f>G156+G157+G158+G159+G160+G161</f>
        <v>19.669999999999998</v>
      </c>
      <c r="H163" s="62">
        <f>H156+H157+H158+H159+H160+H161</f>
        <v>19.47</v>
      </c>
      <c r="I163" s="62">
        <f>I156+I157+I158+I159+I160+I161</f>
        <v>74.64</v>
      </c>
      <c r="J163" s="62">
        <f>J156+J157+J158+J159+J160+J161</f>
        <v>547.48810399999991</v>
      </c>
      <c r="K163" s="38"/>
      <c r="L163" s="4">
        <f>SUM(L156:L162)</f>
        <v>108.64</v>
      </c>
    </row>
    <row r="164" spans="1:12" ht="15.75" x14ac:dyDescent="0.25">
      <c r="A164" s="39">
        <f>A156</f>
        <v>2</v>
      </c>
      <c r="B164" s="40">
        <f>B156</f>
        <v>4</v>
      </c>
      <c r="C164" s="41" t="s">
        <v>25</v>
      </c>
      <c r="D164" s="29" t="s">
        <v>26</v>
      </c>
      <c r="E164" s="108" t="s">
        <v>84</v>
      </c>
      <c r="F164" s="109">
        <v>80</v>
      </c>
      <c r="G164" s="141">
        <v>0.7</v>
      </c>
      <c r="H164" s="110">
        <v>0.9</v>
      </c>
      <c r="I164" s="110">
        <v>2.8</v>
      </c>
      <c r="J164" s="110">
        <v>61.6</v>
      </c>
      <c r="K164" s="108" t="str">
        <f>"7/59"</f>
        <v>7/59</v>
      </c>
      <c r="L164" s="100">
        <v>19.239999999999998</v>
      </c>
    </row>
    <row r="165" spans="1:12" ht="15.75" x14ac:dyDescent="0.25">
      <c r="A165" s="24"/>
      <c r="B165" s="25"/>
      <c r="C165" s="26"/>
      <c r="D165" s="29" t="s">
        <v>27</v>
      </c>
      <c r="E165" s="102" t="s">
        <v>73</v>
      </c>
      <c r="F165" s="132" t="str">
        <f>"250"</f>
        <v>250</v>
      </c>
      <c r="G165" s="112">
        <v>9</v>
      </c>
      <c r="H165" s="112">
        <v>10.64</v>
      </c>
      <c r="I165" s="112">
        <v>58</v>
      </c>
      <c r="J165" s="112">
        <v>191.44216378333334</v>
      </c>
      <c r="K165" s="106" t="str">
        <f>"6/63"</f>
        <v>6/63</v>
      </c>
      <c r="L165" s="98">
        <v>42</v>
      </c>
    </row>
    <row r="166" spans="1:12" ht="15.75" x14ac:dyDescent="0.25">
      <c r="A166" s="24"/>
      <c r="B166" s="25"/>
      <c r="C166" s="26"/>
      <c r="D166" s="29" t="s">
        <v>28</v>
      </c>
      <c r="E166" s="126" t="s">
        <v>106</v>
      </c>
      <c r="F166" s="109">
        <v>200</v>
      </c>
      <c r="G166" s="152">
        <v>11.64</v>
      </c>
      <c r="H166" s="112">
        <v>15.6</v>
      </c>
      <c r="I166" s="112">
        <v>14.8</v>
      </c>
      <c r="J166" s="112">
        <v>372.8</v>
      </c>
      <c r="K166" s="154" t="s">
        <v>86</v>
      </c>
      <c r="L166" s="99">
        <v>84.49</v>
      </c>
    </row>
    <row r="167" spans="1:12" ht="15.75" x14ac:dyDescent="0.25">
      <c r="A167" s="24"/>
      <c r="B167" s="25"/>
      <c r="C167" s="26"/>
      <c r="D167" s="29" t="s">
        <v>30</v>
      </c>
      <c r="E167" s="108" t="s">
        <v>99</v>
      </c>
      <c r="F167" s="109">
        <v>200</v>
      </c>
      <c r="G167" s="112">
        <v>0.14000000000000001</v>
      </c>
      <c r="H167" s="112">
        <v>0.1</v>
      </c>
      <c r="I167" s="112">
        <v>21.64</v>
      </c>
      <c r="J167" s="112">
        <v>83.962620000000015</v>
      </c>
      <c r="K167" s="108" t="str">
        <f>"11/52"</f>
        <v>11/52</v>
      </c>
      <c r="L167" s="98">
        <v>13.62</v>
      </c>
    </row>
    <row r="168" spans="1:12" ht="15.75" x14ac:dyDescent="0.25">
      <c r="A168" s="24"/>
      <c r="B168" s="25"/>
      <c r="C168" s="26"/>
      <c r="D168" s="29" t="s">
        <v>31</v>
      </c>
      <c r="E168" s="153" t="s">
        <v>47</v>
      </c>
      <c r="F168" s="109">
        <v>40</v>
      </c>
      <c r="G168" s="121">
        <v>2.64</v>
      </c>
      <c r="H168" s="121">
        <v>0.48</v>
      </c>
      <c r="I168" s="121">
        <v>16.68</v>
      </c>
      <c r="J168" s="121">
        <v>77.352000000000004</v>
      </c>
      <c r="K168" s="113"/>
      <c r="L168" s="98">
        <v>1.8</v>
      </c>
    </row>
    <row r="169" spans="1:12" ht="15.75" x14ac:dyDescent="0.25">
      <c r="A169" s="24"/>
      <c r="B169" s="25"/>
      <c r="C169" s="26"/>
      <c r="D169" s="29" t="s">
        <v>32</v>
      </c>
      <c r="E169" s="155" t="s">
        <v>93</v>
      </c>
      <c r="F169" s="109">
        <v>40</v>
      </c>
      <c r="G169" s="121">
        <v>2.64</v>
      </c>
      <c r="H169" s="121">
        <v>0.48</v>
      </c>
      <c r="I169" s="121">
        <v>16.68</v>
      </c>
      <c r="J169" s="121">
        <v>77.352000000000004</v>
      </c>
      <c r="K169" s="113"/>
      <c r="L169" s="98">
        <v>1.8</v>
      </c>
    </row>
    <row r="170" spans="1:12" ht="15.75" x14ac:dyDescent="0.25">
      <c r="A170" s="24"/>
      <c r="B170" s="25"/>
      <c r="C170" s="26"/>
      <c r="D170" s="27" t="s">
        <v>79</v>
      </c>
      <c r="E170" s="120"/>
      <c r="F170" s="109"/>
      <c r="G170" s="109"/>
      <c r="H170" s="109"/>
      <c r="I170" s="109"/>
      <c r="J170" s="109"/>
      <c r="K170" s="113"/>
      <c r="L170" s="97"/>
    </row>
    <row r="171" spans="1:12" ht="15.75" x14ac:dyDescent="0.25">
      <c r="A171" s="24"/>
      <c r="B171" s="25"/>
      <c r="C171" s="26"/>
      <c r="D171" s="27"/>
      <c r="E171" s="115"/>
      <c r="F171" s="109"/>
      <c r="G171" s="109"/>
      <c r="H171" s="109"/>
      <c r="I171" s="109"/>
      <c r="J171" s="109"/>
      <c r="K171" s="113"/>
      <c r="L171" s="3"/>
    </row>
    <row r="172" spans="1:12" ht="16.5" thickBot="1" x14ac:dyDescent="0.3">
      <c r="A172" s="24"/>
      <c r="B172" s="25"/>
      <c r="C172" s="26"/>
      <c r="D172" s="46" t="s">
        <v>33</v>
      </c>
      <c r="E172" s="47"/>
      <c r="F172" s="87">
        <v>810</v>
      </c>
      <c r="G172" s="59">
        <f>G164+G165+G166+G167+G168+G169</f>
        <v>26.76</v>
      </c>
      <c r="H172" s="59">
        <f>H164+H165+H166+H167+H168+H169</f>
        <v>28.200000000000003</v>
      </c>
      <c r="I172" s="59">
        <f>I164+I165+I166+I1679+I167+I168+I169</f>
        <v>130.6</v>
      </c>
      <c r="J172" s="59">
        <f>J164+J165+J166+J167+J168+J169</f>
        <v>864.50878378333334</v>
      </c>
      <c r="K172" s="48"/>
      <c r="L172" s="5">
        <f>SUM(L164:L171)</f>
        <v>162.95000000000002</v>
      </c>
    </row>
    <row r="173" spans="1:12" ht="16.5" thickBot="1" x14ac:dyDescent="0.3">
      <c r="A173" s="49">
        <f>A156</f>
        <v>2</v>
      </c>
      <c r="B173" s="50">
        <f>B156</f>
        <v>4</v>
      </c>
      <c r="C173" s="176" t="s">
        <v>4</v>
      </c>
      <c r="D173" s="177"/>
      <c r="E173" s="60"/>
      <c r="F173" s="90">
        <f>F163+F172</f>
        <v>1320</v>
      </c>
      <c r="G173" s="77">
        <f>G163+G172</f>
        <v>46.43</v>
      </c>
      <c r="H173" s="77">
        <f>H163+H172</f>
        <v>47.67</v>
      </c>
      <c r="I173" s="77">
        <f>I163+I172</f>
        <v>205.24</v>
      </c>
      <c r="J173" s="77">
        <f>J163+J172</f>
        <v>1411.9968877833332</v>
      </c>
      <c r="K173" s="70"/>
      <c r="L173" s="73"/>
    </row>
    <row r="174" spans="1:12" ht="30" x14ac:dyDescent="0.25">
      <c r="A174" s="20">
        <v>2</v>
      </c>
      <c r="B174" s="21">
        <v>5</v>
      </c>
      <c r="C174" s="22" t="s">
        <v>20</v>
      </c>
      <c r="D174" s="23" t="s">
        <v>21</v>
      </c>
      <c r="E174" s="143" t="s">
        <v>107</v>
      </c>
      <c r="F174" s="104">
        <v>230</v>
      </c>
      <c r="G174" s="105">
        <v>5.98</v>
      </c>
      <c r="H174" s="105">
        <v>6.2</v>
      </c>
      <c r="I174" s="105">
        <v>31.04</v>
      </c>
      <c r="J174" s="105">
        <v>233.12916630800001</v>
      </c>
      <c r="K174" s="108" t="str">
        <f>"2/61-1"</f>
        <v>2/61-1</v>
      </c>
      <c r="L174" s="95">
        <v>39.520000000000003</v>
      </c>
    </row>
    <row r="175" spans="1:12" ht="31.5" x14ac:dyDescent="0.25">
      <c r="A175" s="24"/>
      <c r="B175" s="25"/>
      <c r="C175" s="26"/>
      <c r="D175" s="27"/>
      <c r="E175" s="120" t="s">
        <v>55</v>
      </c>
      <c r="F175" s="109">
        <v>40</v>
      </c>
      <c r="G175" s="110">
        <v>5.14</v>
      </c>
      <c r="H175" s="110">
        <v>11.15</v>
      </c>
      <c r="I175" s="110">
        <v>10.28</v>
      </c>
      <c r="J175" s="110">
        <v>148.50528</v>
      </c>
      <c r="K175" s="113" t="s">
        <v>56</v>
      </c>
      <c r="L175" s="96">
        <v>29.42</v>
      </c>
    </row>
    <row r="176" spans="1:12" ht="15.75" x14ac:dyDescent="0.25">
      <c r="A176" s="24"/>
      <c r="B176" s="25"/>
      <c r="C176" s="26"/>
      <c r="D176" s="29" t="s">
        <v>22</v>
      </c>
      <c r="E176" s="108" t="s">
        <v>64</v>
      </c>
      <c r="F176" s="109">
        <v>200</v>
      </c>
      <c r="G176" s="156">
        <v>1.39</v>
      </c>
      <c r="H176" s="156">
        <v>1.1000000000000001</v>
      </c>
      <c r="I176" s="156">
        <v>16.649999999999999</v>
      </c>
      <c r="J176" s="156">
        <v>78.951669735999999</v>
      </c>
      <c r="K176" s="108" t="str">
        <f>"11/59"</f>
        <v>11/59</v>
      </c>
      <c r="L176" s="96">
        <v>24.16</v>
      </c>
    </row>
    <row r="177" spans="1:12" ht="15.75" x14ac:dyDescent="0.25">
      <c r="A177" s="24"/>
      <c r="B177" s="25"/>
      <c r="C177" s="26"/>
      <c r="D177" s="29" t="s">
        <v>23</v>
      </c>
      <c r="E177" s="125" t="s">
        <v>93</v>
      </c>
      <c r="F177" s="109">
        <v>20</v>
      </c>
      <c r="G177" s="109">
        <v>1.32</v>
      </c>
      <c r="H177" s="121">
        <v>0.24</v>
      </c>
      <c r="I177" s="121">
        <v>8.34</v>
      </c>
      <c r="J177" s="121">
        <v>38.676000000000002</v>
      </c>
      <c r="K177" s="113"/>
      <c r="L177" s="96">
        <v>1.8</v>
      </c>
    </row>
    <row r="178" spans="1:12" ht="15.75" x14ac:dyDescent="0.25">
      <c r="A178" s="24"/>
      <c r="B178" s="25"/>
      <c r="C178" s="26"/>
      <c r="D178" s="29" t="s">
        <v>24</v>
      </c>
      <c r="E178" s="115"/>
      <c r="F178" s="109"/>
      <c r="G178" s="109"/>
      <c r="H178" s="109"/>
      <c r="I178" s="109"/>
      <c r="J178" s="109"/>
      <c r="K178" s="113"/>
      <c r="L178" s="3"/>
    </row>
    <row r="179" spans="1:12" ht="15.75" x14ac:dyDescent="0.25">
      <c r="A179" s="24"/>
      <c r="B179" s="25"/>
      <c r="C179" s="26"/>
      <c r="D179" s="27" t="s">
        <v>79</v>
      </c>
      <c r="E179" s="102" t="s">
        <v>40</v>
      </c>
      <c r="F179" s="109">
        <v>30</v>
      </c>
      <c r="G179" s="132">
        <v>0.14000000000000001</v>
      </c>
      <c r="H179" s="109">
        <v>0.09</v>
      </c>
      <c r="I179" s="132">
        <v>9.1999999999999993</v>
      </c>
      <c r="J179" s="132">
        <v>36.144007500000008</v>
      </c>
      <c r="K179" s="106" t="str">
        <f>"11/51"</f>
        <v>11/51</v>
      </c>
      <c r="L179" s="96">
        <v>13.74</v>
      </c>
    </row>
    <row r="180" spans="1:12" ht="15.75" x14ac:dyDescent="0.25">
      <c r="A180" s="24"/>
      <c r="B180" s="25"/>
      <c r="C180" s="26"/>
      <c r="D180" s="27"/>
      <c r="E180" s="115"/>
      <c r="F180" s="109"/>
      <c r="G180" s="109"/>
      <c r="H180" s="109"/>
      <c r="I180" s="109"/>
      <c r="J180" s="109"/>
      <c r="K180" s="113"/>
      <c r="L180" s="3"/>
    </row>
    <row r="181" spans="1:12" ht="15.75" customHeight="1" x14ac:dyDescent="0.25">
      <c r="A181" s="32"/>
      <c r="B181" s="33"/>
      <c r="C181" s="34"/>
      <c r="D181" s="35" t="s">
        <v>33</v>
      </c>
      <c r="E181" s="36"/>
      <c r="F181" s="86">
        <f>SUM(F174:F180)</f>
        <v>520</v>
      </c>
      <c r="G181" s="62">
        <f>G174+G175+G176+G177+G179</f>
        <v>13.970000000000002</v>
      </c>
      <c r="H181" s="62">
        <f>H174+H175+H176+H177+H179</f>
        <v>18.78</v>
      </c>
      <c r="I181" s="62">
        <f>I174+I175+I176+I177+I179</f>
        <v>75.510000000000005</v>
      </c>
      <c r="J181" s="62">
        <f>J174+J175+J176+J177+J179</f>
        <v>535.40612354400002</v>
      </c>
      <c r="K181" s="38"/>
      <c r="L181" s="4">
        <f>SUM(L174:L180)</f>
        <v>108.63999999999999</v>
      </c>
    </row>
    <row r="182" spans="1:12" ht="47.25" x14ac:dyDescent="0.25">
      <c r="A182" s="39">
        <f>A174</f>
        <v>2</v>
      </c>
      <c r="B182" s="40">
        <f>B174</f>
        <v>5</v>
      </c>
      <c r="C182" s="41" t="s">
        <v>25</v>
      </c>
      <c r="D182" s="29" t="s">
        <v>26</v>
      </c>
      <c r="E182" s="147" t="s">
        <v>91</v>
      </c>
      <c r="F182" s="109">
        <v>80</v>
      </c>
      <c r="G182" s="105">
        <v>0.95</v>
      </c>
      <c r="H182" s="105">
        <v>4.8</v>
      </c>
      <c r="I182" s="105">
        <v>3.44</v>
      </c>
      <c r="J182" s="105">
        <v>63.2</v>
      </c>
      <c r="K182" s="150" t="str">
        <f>"7/48"</f>
        <v>7/48</v>
      </c>
      <c r="L182" s="100">
        <v>13.36</v>
      </c>
    </row>
    <row r="183" spans="1:12" ht="15.75" x14ac:dyDescent="0.25">
      <c r="A183" s="24"/>
      <c r="B183" s="25"/>
      <c r="C183" s="26"/>
      <c r="D183" s="29" t="s">
        <v>27</v>
      </c>
      <c r="E183" s="102" t="s">
        <v>65</v>
      </c>
      <c r="F183" s="132" t="str">
        <f>"250"</f>
        <v>250</v>
      </c>
      <c r="G183" s="112">
        <v>10.44</v>
      </c>
      <c r="H183" s="112">
        <v>7.77</v>
      </c>
      <c r="I183" s="112">
        <v>45.16</v>
      </c>
      <c r="J183" s="112">
        <v>208</v>
      </c>
      <c r="K183" s="113" t="s">
        <v>67</v>
      </c>
      <c r="L183" s="98">
        <v>42</v>
      </c>
    </row>
    <row r="184" spans="1:12" ht="15.75" x14ac:dyDescent="0.25">
      <c r="A184" s="24"/>
      <c r="B184" s="25"/>
      <c r="C184" s="26"/>
      <c r="D184" s="29" t="s">
        <v>28</v>
      </c>
      <c r="E184" s="108" t="s">
        <v>108</v>
      </c>
      <c r="F184" s="134">
        <v>90</v>
      </c>
      <c r="G184" s="146">
        <v>11.67</v>
      </c>
      <c r="H184" s="146">
        <v>16.98</v>
      </c>
      <c r="I184" s="110">
        <v>11.12</v>
      </c>
      <c r="J184" s="110">
        <v>262</v>
      </c>
      <c r="K184" s="108" t="str">
        <f>"8/26"</f>
        <v>8/26</v>
      </c>
      <c r="L184" s="101">
        <v>82.21</v>
      </c>
    </row>
    <row r="185" spans="1:12" ht="30" x14ac:dyDescent="0.25">
      <c r="A185" s="24"/>
      <c r="B185" s="25"/>
      <c r="C185" s="26"/>
      <c r="D185" s="29" t="s">
        <v>29</v>
      </c>
      <c r="E185" s="108" t="s">
        <v>87</v>
      </c>
      <c r="F185" s="109">
        <v>150</v>
      </c>
      <c r="G185" s="112">
        <v>5.65</v>
      </c>
      <c r="H185" s="112">
        <v>4.07</v>
      </c>
      <c r="I185" s="112">
        <v>35.42</v>
      </c>
      <c r="J185" s="112">
        <v>200.43623250000005</v>
      </c>
      <c r="K185" s="108" t="str">
        <f>"5/54"</f>
        <v>5/54</v>
      </c>
      <c r="L185" s="98">
        <v>14.08</v>
      </c>
    </row>
    <row r="186" spans="1:12" ht="15.75" x14ac:dyDescent="0.25">
      <c r="A186" s="24"/>
      <c r="B186" s="25"/>
      <c r="C186" s="26"/>
      <c r="D186" s="29" t="s">
        <v>30</v>
      </c>
      <c r="E186" s="120" t="s">
        <v>76</v>
      </c>
      <c r="F186" s="109">
        <v>200</v>
      </c>
      <c r="G186" s="109">
        <v>0</v>
      </c>
      <c r="H186" s="109">
        <v>0</v>
      </c>
      <c r="I186" s="149">
        <v>18.63</v>
      </c>
      <c r="J186" s="149">
        <v>71.527209999999997</v>
      </c>
      <c r="K186" s="113" t="s">
        <v>92</v>
      </c>
      <c r="L186" s="98">
        <v>7.7</v>
      </c>
    </row>
    <row r="187" spans="1:12" ht="15.75" x14ac:dyDescent="0.25">
      <c r="A187" s="24"/>
      <c r="B187" s="25"/>
      <c r="C187" s="26"/>
      <c r="D187" s="29" t="s">
        <v>31</v>
      </c>
      <c r="E187" s="120" t="s">
        <v>47</v>
      </c>
      <c r="F187" s="109">
        <v>20</v>
      </c>
      <c r="G187" s="122">
        <v>1.32</v>
      </c>
      <c r="H187" s="122">
        <v>0.24</v>
      </c>
      <c r="I187" s="122">
        <v>8.34</v>
      </c>
      <c r="J187" s="122">
        <v>38.676000000000002</v>
      </c>
      <c r="K187" s="113"/>
      <c r="L187" s="98">
        <v>1.8</v>
      </c>
    </row>
    <row r="188" spans="1:12" ht="15.75" x14ac:dyDescent="0.25">
      <c r="A188" s="24"/>
      <c r="B188" s="25"/>
      <c r="C188" s="26"/>
      <c r="D188" s="29" t="s">
        <v>32</v>
      </c>
      <c r="E188" s="125" t="s">
        <v>93</v>
      </c>
      <c r="F188" s="109">
        <v>40</v>
      </c>
      <c r="G188" s="121">
        <v>2.64</v>
      </c>
      <c r="H188" s="121">
        <v>0.48</v>
      </c>
      <c r="I188" s="121">
        <v>16.68</v>
      </c>
      <c r="J188" s="121">
        <v>77.352000000000004</v>
      </c>
      <c r="K188" s="113"/>
      <c r="L188" s="98">
        <v>1.8</v>
      </c>
    </row>
    <row r="189" spans="1:12" ht="15.75" x14ac:dyDescent="0.25">
      <c r="A189" s="24"/>
      <c r="B189" s="25"/>
      <c r="C189" s="26"/>
      <c r="D189" s="27"/>
      <c r="E189" s="115"/>
      <c r="F189" s="109"/>
      <c r="G189" s="109"/>
      <c r="H189" s="109"/>
      <c r="I189" s="109"/>
      <c r="J189" s="109"/>
      <c r="K189" s="113"/>
      <c r="L189" s="3"/>
    </row>
    <row r="190" spans="1:12" ht="15.75" x14ac:dyDescent="0.25">
      <c r="A190" s="24"/>
      <c r="B190" s="25"/>
      <c r="C190" s="26"/>
      <c r="D190" s="11"/>
      <c r="E190" s="115"/>
      <c r="F190" s="109"/>
      <c r="G190" s="109"/>
      <c r="H190" s="109"/>
      <c r="I190" s="109"/>
      <c r="J190" s="109"/>
      <c r="K190" s="113"/>
      <c r="L190" s="3"/>
    </row>
    <row r="191" spans="1:12" ht="16.5" thickBot="1" x14ac:dyDescent="0.3">
      <c r="A191" s="24"/>
      <c r="B191" s="25"/>
      <c r="C191" s="26"/>
      <c r="D191" s="46" t="s">
        <v>33</v>
      </c>
      <c r="E191" s="47"/>
      <c r="F191" s="87">
        <v>830</v>
      </c>
      <c r="G191" s="59">
        <f>G182+G183+G184+G185+G186+G187+G188</f>
        <v>32.67</v>
      </c>
      <c r="H191" s="59">
        <f>H182+H183+H184+H185+H186+H187+H188</f>
        <v>34.340000000000003</v>
      </c>
      <c r="I191" s="59">
        <f>I182+I183+I184+I185+I186+I187+I188</f>
        <v>138.79</v>
      </c>
      <c r="J191" s="59">
        <f>J182+J183+J184+J185+J186+J187+J188</f>
        <v>921.19144250000011</v>
      </c>
      <c r="K191" s="48"/>
      <c r="L191" s="5">
        <f>SUM(L182:L190)</f>
        <v>162.95000000000002</v>
      </c>
    </row>
    <row r="192" spans="1:12" ht="16.5" thickBot="1" x14ac:dyDescent="0.3">
      <c r="A192" s="49">
        <f>A174</f>
        <v>2</v>
      </c>
      <c r="B192" s="50">
        <f>B174</f>
        <v>5</v>
      </c>
      <c r="C192" s="178" t="s">
        <v>4</v>
      </c>
      <c r="D192" s="179"/>
      <c r="E192" s="51"/>
      <c r="F192" s="85">
        <v>1330</v>
      </c>
      <c r="G192" s="76">
        <f>G181+G191</f>
        <v>46.64</v>
      </c>
      <c r="H192" s="76">
        <f>H191+H181</f>
        <v>53.120000000000005</v>
      </c>
      <c r="I192" s="76">
        <f>I191+I181</f>
        <v>214.3</v>
      </c>
      <c r="J192" s="76">
        <f>J191+J181</f>
        <v>1456.5975660440001</v>
      </c>
      <c r="K192" s="67"/>
      <c r="L192" s="72"/>
    </row>
    <row r="193" spans="1:12" ht="17.25" customHeight="1" thickBot="1" x14ac:dyDescent="0.3">
      <c r="A193" s="63"/>
      <c r="B193" s="64"/>
      <c r="C193" s="180" t="s">
        <v>5</v>
      </c>
      <c r="D193" s="180"/>
      <c r="E193" s="180"/>
      <c r="F193" s="91">
        <f>(F24+F43+F62+F80+F98+F117+F136+F155+F173+F192)/(IF(F24=0,0,1)+IF(F43=0,0,1)+IF(F62=0,0,1)+IF(F80=0,0,1)+IF(F98=0,0,1)+IF(F117=0,0,1)+IF(F136=0,0,1)+IF(F155=0,0,1)+IF(F173=0,0,1)+IF(F192=0,0,1))</f>
        <v>1363</v>
      </c>
      <c r="G193" s="66">
        <f>(G24+G43+G62+G80+G98+G117+G136+G155+G173+G192)/(IF(G24=0,0,1)+IF(G43=0,0,1)+IF(G62=0,0,1)+IF(G80=0,0,1)+IF(G98=0,0,1)+IF(G117=0,0,1)+IF(G136=0,0,1)+IF(G155=0,0,1)+IF(G173=0,0,1)+IF(G192=0,0,1))</f>
        <v>48.618496240601502</v>
      </c>
      <c r="H193" s="66">
        <f>(H24+H43+H62+H80+H98+H117+H136+H155+H173+H192)/(IF(H24=0,0,1)+IF(H43=0,0,1)+IF(H62=0,0,1)+IF(H80=0,0,1)+IF(H98=0,0,1)+IF(H117=0,0,1)+IF(H136=0,0,1)+IF(H155=0,0,1)+IF(H173=0,0,1)+IF(H192=0,0,1))</f>
        <v>51.351090225563915</v>
      </c>
      <c r="I193" s="65">
        <f>(I24+I43+I62+I80+I98+I117+I136+I155+I173+I192)/(IF(I24=0,0,1)+IF(I43=0,0,1)+IF(I62=0,0,1)+IF(I80=0,0,1)+IF(I98=0,0,1)+IF(I117=0,0,1)+IF(I136=0,0,1)+IF(I155=0,0,1)+IF(I173=0,0,1)+IF(I192=0,0,1))</f>
        <v>212.3521353383459</v>
      </c>
      <c r="J193" s="65">
        <f>(J24+J43+J62+J80+J98+J117+J136+J155+J173+J192)/(IF(J24=0,0,1)+IF(J43=0,0,1)+IF(J62=0,0,1)+IF(J80=0,0,1)+IF(J98=0,0,1)+IF(J117=0,0,1)+IF(J136=0,0,1)+IF(J155=0,0,1)+IF(J173=0,0,1)+IF(J192=0,0,1))</f>
        <v>1463.4737868808238</v>
      </c>
      <c r="K193" s="71"/>
      <c r="L193" s="74"/>
    </row>
    <row r="194" spans="1:12" ht="15.75" x14ac:dyDescent="0.25">
      <c r="A194" s="7"/>
      <c r="B194" s="7"/>
      <c r="C194" s="6"/>
      <c r="D194" s="6"/>
      <c r="E194" s="7"/>
      <c r="F194" s="80"/>
      <c r="G194" s="7"/>
      <c r="H194" s="7"/>
      <c r="I194" s="7"/>
      <c r="J194" s="7"/>
      <c r="K194" s="7"/>
      <c r="L194" s="7"/>
    </row>
    <row r="195" spans="1:12" ht="15.75" x14ac:dyDescent="0.25">
      <c r="A195" s="7"/>
      <c r="B195" s="7"/>
      <c r="C195" s="6"/>
      <c r="D195" s="6"/>
      <c r="E195" s="7"/>
      <c r="F195" s="80"/>
      <c r="G195" s="7"/>
      <c r="H195" s="7"/>
      <c r="I195" s="7"/>
      <c r="J195" s="7"/>
      <c r="K195" s="7"/>
      <c r="L195" s="7"/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4:D24"/>
    <mergeCell ref="C193:E193"/>
    <mergeCell ref="C192:D192"/>
    <mergeCell ref="C117:D117"/>
    <mergeCell ref="C136:D136"/>
    <mergeCell ref="C155:D155"/>
    <mergeCell ref="C173:D17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C355-772A-4C07-8F07-8D9696948305}">
  <dimension ref="A1:L195"/>
  <sheetViews>
    <sheetView tabSelected="1" zoomScale="80" zoomScaleNormal="8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2" sqref="K182:K187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49.85546875" style="2" customWidth="1"/>
    <col min="6" max="6" width="11" style="92" customWidth="1"/>
    <col min="7" max="7" width="11.28515625" style="2" customWidth="1"/>
    <col min="8" max="8" width="7.5703125" style="2" customWidth="1"/>
    <col min="9" max="9" width="8.42578125" style="2" customWidth="1"/>
    <col min="10" max="10" width="9.140625" style="2" customWidth="1"/>
    <col min="11" max="11" width="10" style="2" customWidth="1"/>
    <col min="12" max="12" width="9.140625" style="175"/>
    <col min="13" max="16384" width="9.140625" style="2"/>
  </cols>
  <sheetData>
    <row r="1" spans="1:12" ht="15.75" x14ac:dyDescent="0.25">
      <c r="A1" s="6" t="s">
        <v>7</v>
      </c>
      <c r="B1" s="7"/>
      <c r="C1" s="181"/>
      <c r="D1" s="182"/>
      <c r="E1" s="182"/>
      <c r="F1" s="79" t="s">
        <v>16</v>
      </c>
      <c r="G1" s="7" t="s">
        <v>17</v>
      </c>
      <c r="H1" s="183"/>
      <c r="I1" s="183"/>
      <c r="J1" s="183"/>
      <c r="K1" s="183"/>
      <c r="L1" s="174"/>
    </row>
    <row r="2" spans="1:12" ht="15.75" x14ac:dyDescent="0.25">
      <c r="A2" s="8" t="s">
        <v>6</v>
      </c>
      <c r="B2" s="7"/>
      <c r="C2" s="7"/>
      <c r="D2" s="6"/>
      <c r="E2" s="7"/>
      <c r="F2" s="80"/>
      <c r="G2" s="7" t="s">
        <v>18</v>
      </c>
      <c r="H2" s="183"/>
      <c r="I2" s="183"/>
      <c r="J2" s="183"/>
      <c r="K2" s="183"/>
      <c r="L2" s="174"/>
    </row>
    <row r="3" spans="1:12" ht="17.25" customHeight="1" x14ac:dyDescent="0.25">
      <c r="A3" s="9" t="s">
        <v>8</v>
      </c>
      <c r="B3" s="7"/>
      <c r="C3" s="7"/>
      <c r="D3" s="10"/>
      <c r="E3" s="11" t="s">
        <v>116</v>
      </c>
      <c r="F3" s="80"/>
      <c r="G3" s="7" t="s">
        <v>19</v>
      </c>
      <c r="H3" s="12"/>
      <c r="I3" s="12"/>
      <c r="J3" s="13">
        <v>2025</v>
      </c>
      <c r="K3" s="14"/>
      <c r="L3" s="174"/>
    </row>
    <row r="4" spans="1:12" ht="16.5" thickBot="1" x14ac:dyDescent="0.3">
      <c r="A4" s="7"/>
      <c r="B4" s="7"/>
      <c r="C4" s="7"/>
      <c r="D4" s="9"/>
      <c r="E4" s="7"/>
      <c r="F4" s="80"/>
      <c r="G4" s="7"/>
      <c r="H4" s="15" t="s">
        <v>36</v>
      </c>
      <c r="I4" s="15" t="s">
        <v>37</v>
      </c>
      <c r="J4" s="15" t="s">
        <v>38</v>
      </c>
      <c r="K4" s="7"/>
      <c r="L4" s="174"/>
    </row>
    <row r="5" spans="1:12" ht="48" thickBot="1" x14ac:dyDescent="0.25">
      <c r="A5" s="16" t="s">
        <v>14</v>
      </c>
      <c r="B5" s="17" t="s">
        <v>15</v>
      </c>
      <c r="C5" s="93" t="s">
        <v>0</v>
      </c>
      <c r="D5" s="93" t="s">
        <v>13</v>
      </c>
      <c r="E5" s="93" t="s">
        <v>12</v>
      </c>
      <c r="F5" s="81" t="s">
        <v>34</v>
      </c>
      <c r="G5" s="93" t="s">
        <v>1</v>
      </c>
      <c r="H5" s="93" t="s">
        <v>2</v>
      </c>
      <c r="I5" s="93" t="s">
        <v>3</v>
      </c>
      <c r="J5" s="93" t="s">
        <v>10</v>
      </c>
      <c r="K5" s="19" t="s">
        <v>11</v>
      </c>
      <c r="L5" s="184" t="s">
        <v>35</v>
      </c>
    </row>
    <row r="6" spans="1:12" ht="31.5" x14ac:dyDescent="0.25">
      <c r="A6" s="20">
        <v>1</v>
      </c>
      <c r="B6" s="21">
        <v>1</v>
      </c>
      <c r="C6" s="22" t="s">
        <v>20</v>
      </c>
      <c r="D6" s="103" t="s">
        <v>21</v>
      </c>
      <c r="E6" s="102" t="s">
        <v>80</v>
      </c>
      <c r="F6" s="104">
        <v>250</v>
      </c>
      <c r="G6" s="105">
        <v>9.7799999999999994</v>
      </c>
      <c r="H6" s="105">
        <v>9.98</v>
      </c>
      <c r="I6" s="105">
        <v>43.1</v>
      </c>
      <c r="J6" s="105">
        <v>291.27275999999995</v>
      </c>
      <c r="K6" s="106" t="str">
        <f>"2/71"</f>
        <v>2/71</v>
      </c>
      <c r="L6" s="185">
        <v>54.28</v>
      </c>
    </row>
    <row r="7" spans="1:12" ht="30" x14ac:dyDescent="0.25">
      <c r="A7" s="24"/>
      <c r="B7" s="25"/>
      <c r="C7" s="26"/>
      <c r="D7" s="107"/>
      <c r="E7" s="108" t="s">
        <v>55</v>
      </c>
      <c r="F7" s="109">
        <v>45</v>
      </c>
      <c r="G7" s="110">
        <v>4.9800000000000004</v>
      </c>
      <c r="H7" s="110">
        <v>11.6</v>
      </c>
      <c r="I7" s="110">
        <v>10.28</v>
      </c>
      <c r="J7" s="110">
        <v>166.35598000000002</v>
      </c>
      <c r="K7" s="106" t="str">
        <f>"1/57"</f>
        <v>1/57</v>
      </c>
      <c r="L7" s="186">
        <v>51.36</v>
      </c>
    </row>
    <row r="8" spans="1:12" ht="15.75" x14ac:dyDescent="0.25">
      <c r="A8" s="24"/>
      <c r="B8" s="25"/>
      <c r="C8" s="26"/>
      <c r="D8" s="111" t="s">
        <v>22</v>
      </c>
      <c r="E8" s="108" t="s">
        <v>53</v>
      </c>
      <c r="F8" s="110" t="str">
        <f>"200"</f>
        <v>200</v>
      </c>
      <c r="G8" s="110">
        <v>3.64</v>
      </c>
      <c r="H8" s="110">
        <v>2.73</v>
      </c>
      <c r="I8" s="110">
        <v>24.19</v>
      </c>
      <c r="J8" s="110">
        <v>129.56904800000001</v>
      </c>
      <c r="K8" s="113" t="s">
        <v>54</v>
      </c>
      <c r="L8" s="187">
        <v>7.34</v>
      </c>
    </row>
    <row r="9" spans="1:12" ht="15.75" x14ac:dyDescent="0.25">
      <c r="A9" s="24"/>
      <c r="B9" s="25"/>
      <c r="C9" s="26"/>
      <c r="D9" s="111" t="s">
        <v>23</v>
      </c>
      <c r="E9" s="114" t="s">
        <v>93</v>
      </c>
      <c r="F9" s="109">
        <v>20</v>
      </c>
      <c r="G9" s="122">
        <v>1.32</v>
      </c>
      <c r="H9" s="122">
        <v>0.24</v>
      </c>
      <c r="I9" s="122">
        <v>8.34</v>
      </c>
      <c r="J9" s="122">
        <v>38.676000000000002</v>
      </c>
      <c r="K9" s="113"/>
      <c r="L9" s="187">
        <v>2.71</v>
      </c>
    </row>
    <row r="10" spans="1:12" ht="15.75" x14ac:dyDescent="0.25">
      <c r="A10" s="24"/>
      <c r="B10" s="25"/>
      <c r="C10" s="26"/>
      <c r="D10" s="111" t="s">
        <v>24</v>
      </c>
      <c r="E10" s="115"/>
      <c r="F10" s="109"/>
      <c r="G10" s="109"/>
      <c r="H10" s="109"/>
      <c r="I10" s="109"/>
      <c r="J10" s="109"/>
      <c r="K10" s="113"/>
      <c r="L10" s="188"/>
    </row>
    <row r="11" spans="1:12" ht="15.75" x14ac:dyDescent="0.25">
      <c r="A11" s="24"/>
      <c r="B11" s="25"/>
      <c r="C11" s="26"/>
      <c r="D11" s="107" t="s">
        <v>79</v>
      </c>
      <c r="E11" s="108" t="s">
        <v>94</v>
      </c>
      <c r="F11" s="109">
        <v>40</v>
      </c>
      <c r="G11" s="110">
        <v>0.16</v>
      </c>
      <c r="H11" s="110">
        <v>0</v>
      </c>
      <c r="I11" s="110">
        <v>11.16</v>
      </c>
      <c r="J11" s="110">
        <v>44.8</v>
      </c>
      <c r="K11" s="113" t="s">
        <v>95</v>
      </c>
      <c r="L11" s="186">
        <v>12.87</v>
      </c>
    </row>
    <row r="12" spans="1:12" ht="15.75" x14ac:dyDescent="0.25">
      <c r="A12" s="24"/>
      <c r="B12" s="25"/>
      <c r="C12" s="26"/>
      <c r="D12" s="27"/>
      <c r="E12" s="31"/>
      <c r="F12" s="109"/>
      <c r="G12" s="28"/>
      <c r="H12" s="28"/>
      <c r="I12" s="28"/>
      <c r="J12" s="28"/>
      <c r="K12" s="30"/>
      <c r="L12" s="188"/>
    </row>
    <row r="13" spans="1:12" ht="15.75" x14ac:dyDescent="0.25">
      <c r="A13" s="32"/>
      <c r="B13" s="33"/>
      <c r="C13" s="34"/>
      <c r="D13" s="35" t="s">
        <v>33</v>
      </c>
      <c r="E13" s="36"/>
      <c r="F13" s="83">
        <f>F6+F7+F8+F9+F11</f>
        <v>555</v>
      </c>
      <c r="G13" s="62">
        <f>G6+G7+G8+G9+G11</f>
        <v>19.88</v>
      </c>
      <c r="H13" s="62">
        <f>H6+H7+H8+H9+H11</f>
        <v>24.549999999999997</v>
      </c>
      <c r="I13" s="62">
        <f>I6+I7+I8+I9+I11</f>
        <v>97.070000000000007</v>
      </c>
      <c r="J13" s="37">
        <f>J6+J7+J8+J9+J11</f>
        <v>670.67378799999994</v>
      </c>
      <c r="K13" s="38"/>
      <c r="L13" s="189">
        <f>SUM(L6:L12)</f>
        <v>128.56</v>
      </c>
    </row>
    <row r="14" spans="1:12" ht="31.5" x14ac:dyDescent="0.25">
      <c r="A14" s="39">
        <f>A6</f>
        <v>1</v>
      </c>
      <c r="B14" s="40">
        <f>B6</f>
        <v>1</v>
      </c>
      <c r="C14" s="41" t="s">
        <v>25</v>
      </c>
      <c r="D14" s="29" t="s">
        <v>26</v>
      </c>
      <c r="E14" s="102" t="s">
        <v>81</v>
      </c>
      <c r="F14" s="142">
        <v>100</v>
      </c>
      <c r="G14" s="112">
        <v>1.31</v>
      </c>
      <c r="H14" s="112">
        <v>4</v>
      </c>
      <c r="I14" s="112">
        <v>7.64</v>
      </c>
      <c r="J14" s="112">
        <v>69.940091200000012</v>
      </c>
      <c r="K14" s="117" t="str">
        <f>"7/23"</f>
        <v>7/23</v>
      </c>
      <c r="L14" s="190">
        <v>37.44</v>
      </c>
    </row>
    <row r="15" spans="1:12" ht="18.75" x14ac:dyDescent="0.3">
      <c r="A15" s="24"/>
      <c r="B15" s="25"/>
      <c r="C15" s="26"/>
      <c r="D15" s="29" t="s">
        <v>27</v>
      </c>
      <c r="E15" s="102" t="s">
        <v>42</v>
      </c>
      <c r="F15" s="110" t="str">
        <f>"250"</f>
        <v>250</v>
      </c>
      <c r="G15" s="110">
        <v>6.59</v>
      </c>
      <c r="H15" s="110">
        <v>10.64</v>
      </c>
      <c r="I15" s="110">
        <v>17.989999999999998</v>
      </c>
      <c r="J15" s="110">
        <v>191.44216378333334</v>
      </c>
      <c r="K15" s="113" t="s">
        <v>43</v>
      </c>
      <c r="L15" s="191">
        <v>42</v>
      </c>
    </row>
    <row r="16" spans="1:12" ht="18.75" x14ac:dyDescent="0.3">
      <c r="A16" s="24"/>
      <c r="B16" s="25"/>
      <c r="C16" s="26"/>
      <c r="D16" s="29" t="s">
        <v>28</v>
      </c>
      <c r="E16" s="118" t="s">
        <v>96</v>
      </c>
      <c r="F16" s="162">
        <v>100</v>
      </c>
      <c r="G16" s="105">
        <v>13.9</v>
      </c>
      <c r="H16" s="105">
        <v>14.7</v>
      </c>
      <c r="I16" s="105">
        <v>28.6</v>
      </c>
      <c r="J16" s="105">
        <v>309</v>
      </c>
      <c r="K16" s="119" t="str">
        <f>"8/84"</f>
        <v>8/84</v>
      </c>
      <c r="L16" s="192">
        <v>68.7</v>
      </c>
    </row>
    <row r="17" spans="1:12" ht="18.75" x14ac:dyDescent="0.3">
      <c r="A17" s="24"/>
      <c r="B17" s="25"/>
      <c r="C17" s="26"/>
      <c r="D17" s="29" t="s">
        <v>29</v>
      </c>
      <c r="E17" s="120" t="s">
        <v>44</v>
      </c>
      <c r="F17" s="110" t="str">
        <f>"180"</f>
        <v>180</v>
      </c>
      <c r="G17" s="112">
        <v>3.58</v>
      </c>
      <c r="H17" s="112">
        <v>4.8</v>
      </c>
      <c r="I17" s="112">
        <v>29.44</v>
      </c>
      <c r="J17" s="112">
        <v>173.79395459999998</v>
      </c>
      <c r="K17" s="119" t="str">
        <f>"5/54"</f>
        <v>5/54</v>
      </c>
      <c r="L17" s="192">
        <v>29.64</v>
      </c>
    </row>
    <row r="18" spans="1:12" ht="18.75" x14ac:dyDescent="0.3">
      <c r="A18" s="24"/>
      <c r="B18" s="25"/>
      <c r="C18" s="26"/>
      <c r="D18" s="29" t="s">
        <v>30</v>
      </c>
      <c r="E18" s="108" t="s">
        <v>97</v>
      </c>
      <c r="F18" s="112" t="s">
        <v>112</v>
      </c>
      <c r="G18" s="112">
        <v>0.18</v>
      </c>
      <c r="H18" s="112">
        <v>0.05</v>
      </c>
      <c r="I18" s="112">
        <v>9.6300000000000008</v>
      </c>
      <c r="J18" s="112">
        <v>37.582527999999996</v>
      </c>
      <c r="K18" s="119" t="str">
        <f>"11/7"</f>
        <v>11/7</v>
      </c>
      <c r="L18" s="191">
        <v>6.06</v>
      </c>
    </row>
    <row r="19" spans="1:12" ht="18.75" x14ac:dyDescent="0.3">
      <c r="A19" s="24"/>
      <c r="B19" s="25"/>
      <c r="C19" s="26"/>
      <c r="D19" s="29" t="s">
        <v>31</v>
      </c>
      <c r="E19" s="120" t="s">
        <v>47</v>
      </c>
      <c r="F19" s="110" t="str">
        <f>"50"</f>
        <v>50</v>
      </c>
      <c r="G19" s="122">
        <v>3.3</v>
      </c>
      <c r="H19" s="122">
        <v>0.6</v>
      </c>
      <c r="I19" s="122">
        <v>20.85</v>
      </c>
      <c r="J19" s="122">
        <v>96.69</v>
      </c>
      <c r="K19" s="113"/>
      <c r="L19" s="191">
        <v>4.5</v>
      </c>
    </row>
    <row r="20" spans="1:12" ht="18.75" x14ac:dyDescent="0.3">
      <c r="A20" s="24"/>
      <c r="B20" s="25"/>
      <c r="C20" s="26"/>
      <c r="D20" s="29" t="s">
        <v>32</v>
      </c>
      <c r="E20" s="114" t="s">
        <v>93</v>
      </c>
      <c r="F20" s="122" t="str">
        <f>"50"</f>
        <v>50</v>
      </c>
      <c r="G20" s="122">
        <v>3.3</v>
      </c>
      <c r="H20" s="122">
        <v>0.6</v>
      </c>
      <c r="I20" s="122">
        <v>20.85</v>
      </c>
      <c r="J20" s="122">
        <v>96.69</v>
      </c>
      <c r="K20" s="113"/>
      <c r="L20" s="191">
        <v>4.5</v>
      </c>
    </row>
    <row r="21" spans="1:12" ht="15.75" x14ac:dyDescent="0.25">
      <c r="A21" s="24"/>
      <c r="B21" s="25"/>
      <c r="C21" s="26"/>
      <c r="D21" s="11"/>
      <c r="E21" s="115"/>
      <c r="F21" s="109"/>
      <c r="G21" s="122"/>
      <c r="H21" s="122"/>
      <c r="I21" s="122"/>
      <c r="J21" s="122"/>
      <c r="K21" s="113"/>
      <c r="L21" s="188"/>
    </row>
    <row r="22" spans="1:12" ht="15.75" x14ac:dyDescent="0.25">
      <c r="A22" s="24"/>
      <c r="B22" s="25"/>
      <c r="C22" s="26"/>
      <c r="D22" s="11"/>
      <c r="E22" s="115"/>
      <c r="F22" s="109"/>
      <c r="G22" s="109"/>
      <c r="H22" s="109"/>
      <c r="I22" s="109"/>
      <c r="J22" s="109"/>
      <c r="K22" s="44"/>
      <c r="L22" s="188"/>
    </row>
    <row r="23" spans="1:12" ht="16.5" thickBot="1" x14ac:dyDescent="0.3">
      <c r="A23" s="24"/>
      <c r="B23" s="25"/>
      <c r="C23" s="45"/>
      <c r="D23" s="46" t="s">
        <v>33</v>
      </c>
      <c r="E23" s="47"/>
      <c r="F23" s="84">
        <f>F14+F15+F16+F17+F18+F19+F20</f>
        <v>930</v>
      </c>
      <c r="G23" s="59">
        <f>G14+G15+G16+G17+G18+G19+G20</f>
        <v>32.160000000000004</v>
      </c>
      <c r="H23" s="59">
        <f>H14+H15+H16+H17+H18+H19+H20</f>
        <v>35.39</v>
      </c>
      <c r="I23" s="59">
        <f>I14+I15+I16+I17+I18+I19+I20</f>
        <v>135</v>
      </c>
      <c r="J23" s="59">
        <f>J14+J15+J16+J17+J18+J19+J20</f>
        <v>975.13873758333352</v>
      </c>
      <c r="K23" s="48"/>
      <c r="L23" s="193">
        <f>SUM(L14:L22)</f>
        <v>192.83999999999997</v>
      </c>
    </row>
    <row r="24" spans="1:12" ht="16.5" thickBot="1" x14ac:dyDescent="0.3">
      <c r="A24" s="49">
        <f>A6</f>
        <v>1</v>
      </c>
      <c r="B24" s="50">
        <f>B6</f>
        <v>1</v>
      </c>
      <c r="C24" s="178" t="s">
        <v>4</v>
      </c>
      <c r="D24" s="179"/>
      <c r="E24" s="51"/>
      <c r="F24" s="173">
        <f>F13+F23</f>
        <v>1485</v>
      </c>
      <c r="G24" s="76">
        <f>G13+G23</f>
        <v>52.040000000000006</v>
      </c>
      <c r="H24" s="76">
        <f>H13+H23</f>
        <v>59.94</v>
      </c>
      <c r="I24" s="76">
        <f>I13+I23</f>
        <v>232.07</v>
      </c>
      <c r="J24" s="76">
        <f>J13+J23</f>
        <v>1645.8125255833334</v>
      </c>
      <c r="K24" s="67"/>
      <c r="L24" s="194"/>
    </row>
    <row r="25" spans="1:12" ht="15.75" x14ac:dyDescent="0.25">
      <c r="A25" s="20">
        <v>1</v>
      </c>
      <c r="B25" s="21">
        <v>2</v>
      </c>
      <c r="C25" s="22" t="s">
        <v>20</v>
      </c>
      <c r="D25" s="23" t="s">
        <v>21</v>
      </c>
      <c r="E25" s="123" t="s">
        <v>50</v>
      </c>
      <c r="F25" s="104">
        <v>200</v>
      </c>
      <c r="G25" s="110">
        <v>18.39</v>
      </c>
      <c r="H25" s="110">
        <v>26.98</v>
      </c>
      <c r="I25" s="110">
        <v>4.76</v>
      </c>
      <c r="J25" s="110">
        <v>334.70619900000003</v>
      </c>
      <c r="K25" s="124" t="s">
        <v>51</v>
      </c>
      <c r="L25" s="185">
        <v>78.08</v>
      </c>
    </row>
    <row r="26" spans="1:12" ht="31.5" x14ac:dyDescent="0.25">
      <c r="A26" s="24"/>
      <c r="B26" s="25"/>
      <c r="C26" s="26"/>
      <c r="D26" s="27"/>
      <c r="E26" s="120" t="s">
        <v>48</v>
      </c>
      <c r="F26" s="109">
        <v>30</v>
      </c>
      <c r="G26" s="109">
        <v>3.76</v>
      </c>
      <c r="H26" s="109">
        <v>3.05</v>
      </c>
      <c r="I26" s="109">
        <v>10.15</v>
      </c>
      <c r="J26" s="109">
        <v>83.76</v>
      </c>
      <c r="K26" s="113" t="s">
        <v>49</v>
      </c>
      <c r="L26" s="186">
        <v>19.649999999999999</v>
      </c>
    </row>
    <row r="27" spans="1:12" ht="15.75" x14ac:dyDescent="0.25">
      <c r="A27" s="24"/>
      <c r="B27" s="25"/>
      <c r="C27" s="26"/>
      <c r="D27" s="29" t="s">
        <v>22</v>
      </c>
      <c r="E27" s="108" t="s">
        <v>59</v>
      </c>
      <c r="F27" s="109">
        <v>200</v>
      </c>
      <c r="G27" s="110">
        <v>0.18</v>
      </c>
      <c r="H27" s="110">
        <v>0.04</v>
      </c>
      <c r="I27" s="110">
        <v>13.75</v>
      </c>
      <c r="J27" s="110">
        <v>53.136642799999997</v>
      </c>
      <c r="K27" s="119" t="str">
        <f>"11/56"</f>
        <v>11/56</v>
      </c>
      <c r="L27" s="187">
        <v>3.34</v>
      </c>
    </row>
    <row r="28" spans="1:12" ht="15.75" x14ac:dyDescent="0.25">
      <c r="A28" s="24"/>
      <c r="B28" s="25"/>
      <c r="C28" s="26"/>
      <c r="D28" s="29" t="s">
        <v>23</v>
      </c>
      <c r="E28" s="120" t="s">
        <v>93</v>
      </c>
      <c r="F28" s="109">
        <v>20</v>
      </c>
      <c r="G28" s="109">
        <v>1.32</v>
      </c>
      <c r="H28" s="109">
        <v>0.24</v>
      </c>
      <c r="I28" s="109">
        <v>8.34</v>
      </c>
      <c r="J28" s="109">
        <v>38.68</v>
      </c>
      <c r="K28" s="113"/>
      <c r="L28" s="187">
        <v>1.8</v>
      </c>
    </row>
    <row r="29" spans="1:12" ht="15.75" x14ac:dyDescent="0.25">
      <c r="A29" s="24"/>
      <c r="B29" s="25"/>
      <c r="C29" s="26"/>
      <c r="D29" s="29" t="s">
        <v>24</v>
      </c>
      <c r="E29" s="125" t="s">
        <v>52</v>
      </c>
      <c r="F29" s="109">
        <v>130</v>
      </c>
      <c r="G29" s="109">
        <v>0.52</v>
      </c>
      <c r="H29" s="109">
        <v>0.52</v>
      </c>
      <c r="I29" s="109">
        <v>15.08</v>
      </c>
      <c r="J29" s="109">
        <v>63.28</v>
      </c>
      <c r="K29" s="113"/>
      <c r="L29" s="187">
        <v>25.69</v>
      </c>
    </row>
    <row r="30" spans="1:12" ht="15.75" x14ac:dyDescent="0.25">
      <c r="A30" s="24"/>
      <c r="B30" s="25"/>
      <c r="C30" s="26"/>
      <c r="D30" s="27"/>
      <c r="E30" s="115"/>
      <c r="F30" s="109"/>
      <c r="G30" s="109"/>
      <c r="H30" s="109"/>
      <c r="I30" s="109"/>
      <c r="J30" s="109"/>
      <c r="K30" s="113"/>
      <c r="L30" s="188"/>
    </row>
    <row r="31" spans="1:12" ht="15.75" x14ac:dyDescent="0.25">
      <c r="A31" s="24"/>
      <c r="B31" s="25"/>
      <c r="C31" s="26"/>
      <c r="D31" s="27"/>
      <c r="E31" s="115"/>
      <c r="F31" s="109"/>
      <c r="G31" s="109"/>
      <c r="H31" s="109"/>
      <c r="I31" s="109"/>
      <c r="J31" s="109"/>
      <c r="K31" s="113"/>
      <c r="L31" s="188"/>
    </row>
    <row r="32" spans="1:12" ht="15.75" x14ac:dyDescent="0.25">
      <c r="A32" s="32"/>
      <c r="B32" s="33"/>
      <c r="C32" s="34"/>
      <c r="D32" s="35" t="s">
        <v>33</v>
      </c>
      <c r="E32" s="36"/>
      <c r="F32" s="86">
        <f>SUM(F25:F31)</f>
        <v>580</v>
      </c>
      <c r="G32" s="62">
        <f>SUM(G25:G31)</f>
        <v>24.169999999999998</v>
      </c>
      <c r="H32" s="62">
        <f>SUM(H25:H31)</f>
        <v>30.83</v>
      </c>
      <c r="I32" s="62">
        <f>SUM(I25:I31)</f>
        <v>52.08</v>
      </c>
      <c r="J32" s="62">
        <f>SUM(J25:J31)</f>
        <v>573.5628418</v>
      </c>
      <c r="K32" s="52"/>
      <c r="L32" s="189">
        <f>SUM(L25:L31)</f>
        <v>128.56</v>
      </c>
    </row>
    <row r="33" spans="1:12" ht="30" x14ac:dyDescent="0.25">
      <c r="A33" s="39">
        <f>A25</f>
        <v>1</v>
      </c>
      <c r="B33" s="40">
        <f>B25</f>
        <v>2</v>
      </c>
      <c r="C33" s="41" t="s">
        <v>25</v>
      </c>
      <c r="D33" s="29" t="s">
        <v>26</v>
      </c>
      <c r="E33" s="108" t="s">
        <v>91</v>
      </c>
      <c r="F33" s="109">
        <v>100</v>
      </c>
      <c r="G33" s="110">
        <v>2.6</v>
      </c>
      <c r="H33" s="110">
        <v>7.26</v>
      </c>
      <c r="I33" s="110">
        <v>8.5399999999999991</v>
      </c>
      <c r="J33" s="110">
        <v>105.09830072000001</v>
      </c>
      <c r="K33" s="119" t="str">
        <f>"7/48"</f>
        <v>7/48</v>
      </c>
      <c r="L33" s="190">
        <v>27.91</v>
      </c>
    </row>
    <row r="34" spans="1:12" ht="30" x14ac:dyDescent="0.3">
      <c r="A34" s="24"/>
      <c r="B34" s="25"/>
      <c r="C34" s="26"/>
      <c r="D34" s="29" t="s">
        <v>27</v>
      </c>
      <c r="E34" s="108" t="s">
        <v>65</v>
      </c>
      <c r="F34" s="109">
        <v>250</v>
      </c>
      <c r="G34" s="112">
        <v>5.44</v>
      </c>
      <c r="H34" s="112">
        <v>11.25</v>
      </c>
      <c r="I34" s="112">
        <v>12.32</v>
      </c>
      <c r="J34" s="112">
        <v>168.07159458333334</v>
      </c>
      <c r="K34" s="119" t="str">
        <f>"6/57 (2004 № 139)"</f>
        <v>6/57 (2004 № 139)</v>
      </c>
      <c r="L34" s="191">
        <v>42</v>
      </c>
    </row>
    <row r="35" spans="1:12" ht="18.75" x14ac:dyDescent="0.3">
      <c r="A35" s="24"/>
      <c r="B35" s="25"/>
      <c r="C35" s="26"/>
      <c r="D35" s="29" t="s">
        <v>28</v>
      </c>
      <c r="E35" s="126" t="s">
        <v>98</v>
      </c>
      <c r="F35" s="109">
        <v>250</v>
      </c>
      <c r="G35" s="152">
        <v>19.440000000000001</v>
      </c>
      <c r="H35" s="152">
        <v>23.36</v>
      </c>
      <c r="I35" s="152">
        <v>55.36</v>
      </c>
      <c r="J35" s="152">
        <v>508.5</v>
      </c>
      <c r="K35" s="201" t="str">
        <f>"9/17"</f>
        <v>9/17</v>
      </c>
      <c r="L35" s="192">
        <v>109.55</v>
      </c>
    </row>
    <row r="36" spans="1:12" ht="15.75" x14ac:dyDescent="0.25">
      <c r="A36" s="24"/>
      <c r="B36" s="25"/>
      <c r="C36" s="26"/>
      <c r="D36" s="29" t="s">
        <v>29</v>
      </c>
      <c r="E36" s="115"/>
      <c r="F36" s="109"/>
      <c r="G36" s="109"/>
      <c r="H36" s="109"/>
      <c r="I36" s="109"/>
      <c r="J36" s="109"/>
      <c r="K36" s="113"/>
      <c r="L36" s="188"/>
    </row>
    <row r="37" spans="1:12" ht="18.75" x14ac:dyDescent="0.3">
      <c r="A37" s="24"/>
      <c r="B37" s="25"/>
      <c r="C37" s="26"/>
      <c r="D37" s="29" t="s">
        <v>30</v>
      </c>
      <c r="E37" s="108" t="s">
        <v>99</v>
      </c>
      <c r="F37" s="109">
        <v>200</v>
      </c>
      <c r="G37" s="112">
        <v>0.14000000000000001</v>
      </c>
      <c r="H37" s="112">
        <v>0.1</v>
      </c>
      <c r="I37" s="112">
        <v>21.64</v>
      </c>
      <c r="J37" s="112">
        <v>83.962620000000015</v>
      </c>
      <c r="K37" s="119" t="str">
        <f>"11/52"</f>
        <v>11/52</v>
      </c>
      <c r="L37" s="191">
        <v>4.38</v>
      </c>
    </row>
    <row r="38" spans="1:12" ht="18.75" x14ac:dyDescent="0.3">
      <c r="A38" s="24"/>
      <c r="B38" s="25"/>
      <c r="C38" s="26"/>
      <c r="D38" s="29" t="s">
        <v>31</v>
      </c>
      <c r="E38" s="120" t="s">
        <v>47</v>
      </c>
      <c r="F38" s="109">
        <v>50</v>
      </c>
      <c r="G38" s="122">
        <v>3.3</v>
      </c>
      <c r="H38" s="122">
        <v>0.6</v>
      </c>
      <c r="I38" s="122">
        <v>20.85</v>
      </c>
      <c r="J38" s="122">
        <v>96.69</v>
      </c>
      <c r="K38" s="113"/>
      <c r="L38" s="191">
        <v>4.5</v>
      </c>
    </row>
    <row r="39" spans="1:12" ht="18.75" x14ac:dyDescent="0.3">
      <c r="A39" s="24"/>
      <c r="B39" s="25"/>
      <c r="C39" s="26"/>
      <c r="D39" s="29" t="s">
        <v>32</v>
      </c>
      <c r="E39" s="125" t="s">
        <v>93</v>
      </c>
      <c r="F39" s="109">
        <v>50</v>
      </c>
      <c r="G39" s="122">
        <v>3.3</v>
      </c>
      <c r="H39" s="122">
        <v>0.6</v>
      </c>
      <c r="I39" s="122">
        <v>20.85</v>
      </c>
      <c r="J39" s="122">
        <v>96.69</v>
      </c>
      <c r="K39" s="113"/>
      <c r="L39" s="191">
        <v>4.5</v>
      </c>
    </row>
    <row r="40" spans="1:12" ht="15.75" x14ac:dyDescent="0.25">
      <c r="A40" s="24"/>
      <c r="B40" s="25"/>
      <c r="C40" s="26"/>
      <c r="D40" s="27"/>
      <c r="E40" s="31"/>
      <c r="F40" s="109"/>
      <c r="G40" s="28"/>
      <c r="H40" s="28"/>
      <c r="I40" s="28"/>
      <c r="J40" s="28"/>
      <c r="K40" s="30"/>
      <c r="L40" s="188"/>
    </row>
    <row r="41" spans="1:12" ht="16.5" thickBot="1" x14ac:dyDescent="0.3">
      <c r="A41" s="24"/>
      <c r="B41" s="25"/>
      <c r="C41" s="26"/>
      <c r="D41" s="27"/>
      <c r="E41" s="31"/>
      <c r="F41" s="109"/>
      <c r="G41" s="28"/>
      <c r="H41" s="28"/>
      <c r="I41" s="28"/>
      <c r="J41" s="28"/>
      <c r="K41" s="30"/>
      <c r="L41" s="188"/>
    </row>
    <row r="42" spans="1:12" ht="16.5" thickBot="1" x14ac:dyDescent="0.3">
      <c r="A42" s="24"/>
      <c r="B42" s="25"/>
      <c r="C42" s="45"/>
      <c r="D42" s="46" t="s">
        <v>33</v>
      </c>
      <c r="E42" s="47"/>
      <c r="F42" s="87">
        <f>SUM(F33:F41)</f>
        <v>900</v>
      </c>
      <c r="G42" s="59">
        <f>G33+G34+G35+G37+G38+G39</f>
        <v>34.220000000000006</v>
      </c>
      <c r="H42" s="59">
        <f>H33+H34+H35+H37+H38+H39</f>
        <v>43.17</v>
      </c>
      <c r="I42" s="59">
        <f>I33+I34+I35+I37+I38+I39</f>
        <v>139.56</v>
      </c>
      <c r="J42" s="59">
        <f>J33+J34+J35+J37+J38+J39</f>
        <v>1059.0125153033334</v>
      </c>
      <c r="K42" s="53"/>
      <c r="L42" s="195">
        <f>SUM(L33:L41)</f>
        <v>192.83999999999997</v>
      </c>
    </row>
    <row r="43" spans="1:12" ht="15.75" customHeight="1" thickBot="1" x14ac:dyDescent="0.3">
      <c r="A43" s="49">
        <f>A25</f>
        <v>1</v>
      </c>
      <c r="B43" s="50">
        <f>B25</f>
        <v>2</v>
      </c>
      <c r="C43" s="178" t="s">
        <v>4</v>
      </c>
      <c r="D43" s="179"/>
      <c r="E43" s="51"/>
      <c r="F43" s="168">
        <f>F32+F42</f>
        <v>1480</v>
      </c>
      <c r="G43" s="76">
        <f>G32+G42</f>
        <v>58.39</v>
      </c>
      <c r="H43" s="76">
        <f>H32+H42</f>
        <v>74</v>
      </c>
      <c r="I43" s="76">
        <f>I32+I42</f>
        <v>191.64</v>
      </c>
      <c r="J43" s="76">
        <f>J32+J42</f>
        <v>1632.5753571033333</v>
      </c>
      <c r="K43" s="68"/>
      <c r="L43" s="195"/>
    </row>
    <row r="44" spans="1:12" ht="30" x14ac:dyDescent="0.25">
      <c r="A44" s="20">
        <v>1</v>
      </c>
      <c r="B44" s="21">
        <v>3</v>
      </c>
      <c r="C44" s="22" t="s">
        <v>20</v>
      </c>
      <c r="D44" s="23" t="s">
        <v>21</v>
      </c>
      <c r="E44" s="108" t="s">
        <v>100</v>
      </c>
      <c r="F44" s="160">
        <v>250</v>
      </c>
      <c r="G44" s="110">
        <v>7.46</v>
      </c>
      <c r="H44" s="110">
        <v>6.58</v>
      </c>
      <c r="I44" s="110">
        <v>42.09</v>
      </c>
      <c r="J44" s="110">
        <v>251.38098999999997</v>
      </c>
      <c r="K44" s="119" t="str">
        <f>"2/62/1"</f>
        <v>2/62/1</v>
      </c>
      <c r="L44" s="185">
        <v>45.1</v>
      </c>
    </row>
    <row r="45" spans="1:12" ht="31.5" x14ac:dyDescent="0.25">
      <c r="A45" s="24"/>
      <c r="B45" s="25"/>
      <c r="C45" s="26"/>
      <c r="D45" s="29"/>
      <c r="E45" s="120" t="s">
        <v>113</v>
      </c>
      <c r="F45" s="109">
        <v>45</v>
      </c>
      <c r="G45" s="110">
        <v>4.9800000000000004</v>
      </c>
      <c r="H45" s="110">
        <v>11.6</v>
      </c>
      <c r="I45" s="110">
        <v>10.28</v>
      </c>
      <c r="J45" s="110">
        <v>166.35598000000002</v>
      </c>
      <c r="K45" s="113" t="s">
        <v>56</v>
      </c>
      <c r="L45" s="186">
        <v>47.05</v>
      </c>
    </row>
    <row r="46" spans="1:12" ht="15.75" x14ac:dyDescent="0.25">
      <c r="A46" s="24"/>
      <c r="B46" s="25"/>
      <c r="C46" s="26"/>
      <c r="D46" s="29" t="s">
        <v>22</v>
      </c>
      <c r="E46" s="108" t="s">
        <v>39</v>
      </c>
      <c r="F46" s="109">
        <v>200</v>
      </c>
      <c r="G46" s="110">
        <v>1.39</v>
      </c>
      <c r="H46" s="110">
        <v>1.1000000000000001</v>
      </c>
      <c r="I46" s="110">
        <v>16.649999999999999</v>
      </c>
      <c r="J46" s="110">
        <v>78.951669735999999</v>
      </c>
      <c r="K46" s="119" t="str">
        <f>"11/51"</f>
        <v>11/51</v>
      </c>
      <c r="L46" s="187">
        <v>17.59</v>
      </c>
    </row>
    <row r="47" spans="1:12" ht="15.75" x14ac:dyDescent="0.25">
      <c r="A47" s="24"/>
      <c r="B47" s="25"/>
      <c r="C47" s="26"/>
      <c r="D47" s="29" t="s">
        <v>23</v>
      </c>
      <c r="E47" s="125" t="s">
        <v>93</v>
      </c>
      <c r="F47" s="109">
        <v>40</v>
      </c>
      <c r="G47" s="122">
        <v>2.64</v>
      </c>
      <c r="H47" s="122">
        <v>0.48</v>
      </c>
      <c r="I47" s="122">
        <v>16.68</v>
      </c>
      <c r="J47" s="122">
        <v>77.352000000000004</v>
      </c>
      <c r="K47" s="113"/>
      <c r="L47" s="187">
        <v>3.6</v>
      </c>
    </row>
    <row r="48" spans="1:12" ht="15.75" x14ac:dyDescent="0.25">
      <c r="A48" s="24"/>
      <c r="B48" s="25"/>
      <c r="C48" s="26"/>
      <c r="D48" s="29" t="s">
        <v>24</v>
      </c>
      <c r="E48" s="115"/>
      <c r="F48" s="109"/>
      <c r="G48" s="109"/>
      <c r="H48" s="109"/>
      <c r="I48" s="109"/>
      <c r="J48" s="109"/>
      <c r="K48" s="113"/>
      <c r="L48" s="188"/>
    </row>
    <row r="49" spans="1:12" ht="15.75" x14ac:dyDescent="0.25">
      <c r="A49" s="24"/>
      <c r="B49" s="25"/>
      <c r="C49" s="26"/>
      <c r="D49" s="27" t="s">
        <v>79</v>
      </c>
      <c r="E49" s="108" t="s">
        <v>40</v>
      </c>
      <c r="F49" s="109">
        <v>40</v>
      </c>
      <c r="G49" s="110">
        <v>0.19</v>
      </c>
      <c r="H49" s="110">
        <v>0.12</v>
      </c>
      <c r="I49" s="110">
        <v>12.26</v>
      </c>
      <c r="J49" s="110">
        <v>48.192010000000003</v>
      </c>
      <c r="K49" s="119" t="str">
        <f>"12/2"</f>
        <v>12/2</v>
      </c>
      <c r="L49" s="186">
        <v>15.22</v>
      </c>
    </row>
    <row r="50" spans="1:12" ht="15.75" x14ac:dyDescent="0.25">
      <c r="A50" s="24"/>
      <c r="B50" s="25"/>
      <c r="C50" s="26"/>
      <c r="D50" s="11"/>
      <c r="E50" s="115"/>
      <c r="F50" s="109"/>
      <c r="G50" s="109"/>
      <c r="H50" s="109"/>
      <c r="I50" s="109"/>
      <c r="J50" s="109"/>
      <c r="K50" s="113"/>
      <c r="L50" s="188"/>
    </row>
    <row r="51" spans="1:12" ht="15.75" x14ac:dyDescent="0.25">
      <c r="A51" s="32"/>
      <c r="B51" s="33"/>
      <c r="C51" s="34"/>
      <c r="D51" s="35" t="s">
        <v>33</v>
      </c>
      <c r="E51" s="163"/>
      <c r="F51" s="83">
        <f>F44+F45+F46+F47+F49</f>
        <v>575</v>
      </c>
      <c r="G51" s="157">
        <f>G44+G45+G46+G47+G49</f>
        <v>16.660000000000004</v>
      </c>
      <c r="H51" s="157">
        <f>H44+H45+H46+H47+H49</f>
        <v>19.880000000000003</v>
      </c>
      <c r="I51" s="157">
        <f>I44+I45+I46+I47+I49</f>
        <v>97.960000000000022</v>
      </c>
      <c r="J51" s="157">
        <f>J44+J45+J46+J47+J49</f>
        <v>622.23264973599998</v>
      </c>
      <c r="K51" s="164"/>
      <c r="L51" s="189">
        <f>SUM(L44:L50)</f>
        <v>128.56</v>
      </c>
    </row>
    <row r="52" spans="1:12" ht="30" x14ac:dyDescent="0.25">
      <c r="A52" s="39">
        <f>A44</f>
        <v>1</v>
      </c>
      <c r="B52" s="40">
        <f>B44</f>
        <v>3</v>
      </c>
      <c r="C52" s="41" t="s">
        <v>25</v>
      </c>
      <c r="D52" s="29" t="s">
        <v>26</v>
      </c>
      <c r="E52" s="108" t="s">
        <v>72</v>
      </c>
      <c r="F52" s="109">
        <v>100</v>
      </c>
      <c r="G52" s="112">
        <v>1.34</v>
      </c>
      <c r="H52" s="112">
        <v>3.03</v>
      </c>
      <c r="I52" s="112">
        <v>19.97</v>
      </c>
      <c r="J52" s="112">
        <v>104.91988976000002</v>
      </c>
      <c r="K52" s="119" t="str">
        <f>"7/19"</f>
        <v>7/19</v>
      </c>
      <c r="L52" s="190">
        <v>20.07</v>
      </c>
    </row>
    <row r="53" spans="1:12" ht="18.75" x14ac:dyDescent="0.3">
      <c r="A53" s="24"/>
      <c r="B53" s="25"/>
      <c r="C53" s="26"/>
      <c r="D53" s="29" t="s">
        <v>27</v>
      </c>
      <c r="E53" s="126" t="s">
        <v>101</v>
      </c>
      <c r="F53" s="132" t="str">
        <f>"250"</f>
        <v>250</v>
      </c>
      <c r="G53" s="112">
        <v>5.55</v>
      </c>
      <c r="H53" s="112">
        <v>12.08</v>
      </c>
      <c r="I53" s="112">
        <v>17.95</v>
      </c>
      <c r="J53" s="112">
        <v>199.789054783333</v>
      </c>
      <c r="K53" s="202" t="str">
        <f>"6/51"</f>
        <v>6/51</v>
      </c>
      <c r="L53" s="191">
        <v>42</v>
      </c>
    </row>
    <row r="54" spans="1:12" ht="18.75" x14ac:dyDescent="0.3">
      <c r="A54" s="24"/>
      <c r="B54" s="25"/>
      <c r="C54" s="26"/>
      <c r="D54" s="29" t="s">
        <v>28</v>
      </c>
      <c r="E54" s="108" t="s">
        <v>75</v>
      </c>
      <c r="F54" s="134">
        <v>100</v>
      </c>
      <c r="G54" s="112">
        <v>22</v>
      </c>
      <c r="H54" s="112">
        <v>26.31</v>
      </c>
      <c r="I54" s="112">
        <v>70.38</v>
      </c>
      <c r="J54" s="112">
        <v>327.07</v>
      </c>
      <c r="K54" s="119" t="str">
        <f>"8/26"</f>
        <v>8/26</v>
      </c>
      <c r="L54" s="192">
        <v>86.57</v>
      </c>
    </row>
    <row r="55" spans="1:12" ht="18.75" x14ac:dyDescent="0.3">
      <c r="A55" s="24"/>
      <c r="B55" s="25"/>
      <c r="C55" s="26"/>
      <c r="D55" s="29" t="s">
        <v>29</v>
      </c>
      <c r="E55" s="126" t="s">
        <v>58</v>
      </c>
      <c r="F55" s="109">
        <v>180</v>
      </c>
      <c r="G55" s="146">
        <v>3.94</v>
      </c>
      <c r="H55" s="146">
        <v>5.1100000000000003</v>
      </c>
      <c r="I55" s="146">
        <v>27.5</v>
      </c>
      <c r="J55" s="146">
        <v>170.2</v>
      </c>
      <c r="K55" s="202" t="str">
        <f>"5/58"</f>
        <v>5/58</v>
      </c>
      <c r="L55" s="191">
        <v>31.5</v>
      </c>
    </row>
    <row r="56" spans="1:12" ht="18.75" x14ac:dyDescent="0.3">
      <c r="A56" s="24"/>
      <c r="B56" s="25"/>
      <c r="C56" s="26"/>
      <c r="D56" s="29" t="s">
        <v>30</v>
      </c>
      <c r="E56" s="108" t="s">
        <v>63</v>
      </c>
      <c r="F56" s="109">
        <v>200</v>
      </c>
      <c r="G56" s="112">
        <v>0.24</v>
      </c>
      <c r="H56" s="112">
        <v>0.05</v>
      </c>
      <c r="I56" s="112">
        <v>14.07</v>
      </c>
      <c r="J56" s="112">
        <v>55.606942799999999</v>
      </c>
      <c r="K56" s="119" t="str">
        <f>"11/53"</f>
        <v>11/53</v>
      </c>
      <c r="L56" s="191">
        <v>3.7</v>
      </c>
    </row>
    <row r="57" spans="1:12" ht="18.75" x14ac:dyDescent="0.3">
      <c r="A57" s="24"/>
      <c r="B57" s="25"/>
      <c r="C57" s="26"/>
      <c r="D57" s="29" t="s">
        <v>31</v>
      </c>
      <c r="E57" s="135" t="s">
        <v>47</v>
      </c>
      <c r="F57" s="109">
        <v>50</v>
      </c>
      <c r="G57" s="122">
        <v>3.3</v>
      </c>
      <c r="H57" s="122">
        <v>0.6</v>
      </c>
      <c r="I57" s="122">
        <v>20.85</v>
      </c>
      <c r="J57" s="122">
        <v>96.69</v>
      </c>
      <c r="K57" s="113"/>
      <c r="L57" s="191">
        <v>4.5</v>
      </c>
    </row>
    <row r="58" spans="1:12" ht="18.75" x14ac:dyDescent="0.3">
      <c r="A58" s="24"/>
      <c r="B58" s="25"/>
      <c r="C58" s="26"/>
      <c r="D58" s="29" t="s">
        <v>32</v>
      </c>
      <c r="E58" s="136" t="s">
        <v>93</v>
      </c>
      <c r="F58" s="109">
        <v>50</v>
      </c>
      <c r="G58" s="122">
        <v>3.3</v>
      </c>
      <c r="H58" s="122">
        <v>0.6</v>
      </c>
      <c r="I58" s="122">
        <v>20.85</v>
      </c>
      <c r="J58" s="122">
        <v>96.69</v>
      </c>
      <c r="K58" s="113"/>
      <c r="L58" s="191">
        <v>4.5</v>
      </c>
    </row>
    <row r="59" spans="1:12" ht="15.75" x14ac:dyDescent="0.25">
      <c r="A59" s="24"/>
      <c r="B59" s="25"/>
      <c r="C59" s="26"/>
      <c r="D59" s="11"/>
      <c r="E59" s="115"/>
      <c r="F59" s="109"/>
      <c r="G59" s="109"/>
      <c r="H59" s="109"/>
      <c r="I59" s="109"/>
      <c r="J59" s="109"/>
      <c r="K59" s="113"/>
      <c r="L59" s="188"/>
    </row>
    <row r="60" spans="1:12" ht="15.75" x14ac:dyDescent="0.25">
      <c r="A60" s="24"/>
      <c r="B60" s="25"/>
      <c r="C60" s="26"/>
      <c r="D60" s="11"/>
      <c r="E60" s="115"/>
      <c r="F60" s="109"/>
      <c r="G60" s="109"/>
      <c r="H60" s="109"/>
      <c r="I60" s="109"/>
      <c r="J60" s="109"/>
      <c r="K60" s="113"/>
      <c r="L60" s="188"/>
    </row>
    <row r="61" spans="1:12" ht="16.5" thickBot="1" x14ac:dyDescent="0.3">
      <c r="A61" s="24"/>
      <c r="B61" s="25"/>
      <c r="C61" s="26"/>
      <c r="D61" s="46" t="s">
        <v>33</v>
      </c>
      <c r="E61" s="47"/>
      <c r="F61" s="84">
        <f>F52+F53+F54+F55+F56+F57+F58</f>
        <v>930</v>
      </c>
      <c r="G61" s="59">
        <f>G52+G53+G54+G55+G56+G57+G58</f>
        <v>39.669999999999995</v>
      </c>
      <c r="H61" s="59">
        <f>H52+H53+H54+H55+H56+H57+H58</f>
        <v>47.78</v>
      </c>
      <c r="I61" s="54">
        <f>I52+I53+I54+I55+I56+I57+I58</f>
        <v>191.57</v>
      </c>
      <c r="J61" s="55">
        <f>J52+J53+J54+J55+J56+J57+J58</f>
        <v>1050.965887343333</v>
      </c>
      <c r="K61" s="53"/>
      <c r="L61" s="193">
        <f>SUM(L52:L60)</f>
        <v>192.83999999999997</v>
      </c>
    </row>
    <row r="62" spans="1:12" ht="15.75" customHeight="1" thickBot="1" x14ac:dyDescent="0.3">
      <c r="A62" s="49">
        <f>A44</f>
        <v>1</v>
      </c>
      <c r="B62" s="50">
        <f>B44</f>
        <v>3</v>
      </c>
      <c r="C62" s="176" t="s">
        <v>4</v>
      </c>
      <c r="D62" s="177"/>
      <c r="E62" s="56"/>
      <c r="F62" s="166">
        <f>F51+F61</f>
        <v>1505</v>
      </c>
      <c r="G62" s="165">
        <v>44.84</v>
      </c>
      <c r="H62" s="57">
        <v>54.15</v>
      </c>
      <c r="I62" s="58">
        <v>202.61</v>
      </c>
      <c r="J62" s="58">
        <f>J51+J61</f>
        <v>1673.1985370793329</v>
      </c>
      <c r="K62" s="69"/>
      <c r="L62" s="196"/>
    </row>
    <row r="63" spans="1:12" ht="15.75" x14ac:dyDescent="0.25">
      <c r="A63" s="20">
        <v>1</v>
      </c>
      <c r="B63" s="21">
        <v>4</v>
      </c>
      <c r="C63" s="22" t="s">
        <v>20</v>
      </c>
      <c r="D63" s="23" t="s">
        <v>21</v>
      </c>
      <c r="E63" s="102" t="s">
        <v>83</v>
      </c>
      <c r="F63" s="137">
        <v>120</v>
      </c>
      <c r="G63" s="110">
        <v>22</v>
      </c>
      <c r="H63" s="110">
        <v>6.48</v>
      </c>
      <c r="I63" s="110">
        <v>17.649999999999999</v>
      </c>
      <c r="J63" s="110">
        <v>162.16999999999999</v>
      </c>
      <c r="K63" s="138" t="str">
        <f>"9/10"</f>
        <v>9/10</v>
      </c>
      <c r="L63" s="187">
        <v>76.23</v>
      </c>
    </row>
    <row r="64" spans="1:12" ht="15.75" x14ac:dyDescent="0.25">
      <c r="A64" s="24"/>
      <c r="B64" s="25"/>
      <c r="C64" s="26"/>
      <c r="D64" s="29" t="s">
        <v>29</v>
      </c>
      <c r="E64" s="126" t="s">
        <v>103</v>
      </c>
      <c r="F64" s="139">
        <v>180</v>
      </c>
      <c r="G64" s="112">
        <v>3.1</v>
      </c>
      <c r="H64" s="112">
        <v>4.3</v>
      </c>
      <c r="I64" s="112">
        <v>25</v>
      </c>
      <c r="J64" s="112">
        <v>173.8</v>
      </c>
      <c r="K64" s="202" t="s">
        <v>102</v>
      </c>
      <c r="L64" s="187">
        <v>18.57</v>
      </c>
    </row>
    <row r="65" spans="1:12" ht="15.75" x14ac:dyDescent="0.25">
      <c r="A65" s="24"/>
      <c r="B65" s="25"/>
      <c r="C65" s="26"/>
      <c r="D65" s="29" t="s">
        <v>22</v>
      </c>
      <c r="E65" s="108" t="s">
        <v>66</v>
      </c>
      <c r="F65" s="109">
        <v>200</v>
      </c>
      <c r="G65" s="110">
        <v>0.24</v>
      </c>
      <c r="H65" s="110">
        <v>0.05</v>
      </c>
      <c r="I65" s="110">
        <v>14.07</v>
      </c>
      <c r="J65" s="110">
        <v>55.606942799999999</v>
      </c>
      <c r="K65" s="119" t="str">
        <f>"11/18"</f>
        <v>11/18</v>
      </c>
      <c r="L65" s="187">
        <v>4.0599999999999996</v>
      </c>
    </row>
    <row r="66" spans="1:12" ht="15.75" x14ac:dyDescent="0.25">
      <c r="A66" s="24"/>
      <c r="B66" s="25"/>
      <c r="C66" s="26"/>
      <c r="D66" s="29" t="s">
        <v>23</v>
      </c>
      <c r="E66" s="140" t="s">
        <v>93</v>
      </c>
      <c r="F66" s="109">
        <v>20</v>
      </c>
      <c r="G66" s="110">
        <v>1.54</v>
      </c>
      <c r="H66" s="110">
        <v>0.6</v>
      </c>
      <c r="I66" s="110">
        <v>10.66</v>
      </c>
      <c r="J66" s="110">
        <v>53.903999999999996</v>
      </c>
      <c r="K66" s="113"/>
      <c r="L66" s="186">
        <v>2.21</v>
      </c>
    </row>
    <row r="67" spans="1:12" ht="15.75" x14ac:dyDescent="0.25">
      <c r="A67" s="24"/>
      <c r="B67" s="25"/>
      <c r="C67" s="26"/>
      <c r="D67" s="29" t="s">
        <v>24</v>
      </c>
      <c r="E67" s="125" t="s">
        <v>52</v>
      </c>
      <c r="F67" s="109">
        <v>130</v>
      </c>
      <c r="G67" s="122">
        <v>0.52</v>
      </c>
      <c r="H67" s="122">
        <v>0.52</v>
      </c>
      <c r="I67" s="122">
        <v>15.08</v>
      </c>
      <c r="J67" s="122">
        <v>63.283999999999985</v>
      </c>
      <c r="K67" s="113"/>
      <c r="L67" s="186">
        <v>25.69</v>
      </c>
    </row>
    <row r="68" spans="1:12" ht="15.75" x14ac:dyDescent="0.25">
      <c r="A68" s="24"/>
      <c r="B68" s="25"/>
      <c r="C68" s="26"/>
      <c r="D68" s="29" t="s">
        <v>23</v>
      </c>
      <c r="E68" s="120" t="s">
        <v>62</v>
      </c>
      <c r="F68" s="109">
        <v>20</v>
      </c>
      <c r="G68" s="110">
        <v>1.54</v>
      </c>
      <c r="H68" s="110">
        <v>0.6</v>
      </c>
      <c r="I68" s="110">
        <v>10.66</v>
      </c>
      <c r="J68" s="110">
        <v>53.903999999999996</v>
      </c>
      <c r="K68" s="113"/>
      <c r="L68" s="186">
        <v>1.8</v>
      </c>
    </row>
    <row r="69" spans="1:12" ht="15.75" x14ac:dyDescent="0.25">
      <c r="A69" s="24"/>
      <c r="B69" s="25"/>
      <c r="C69" s="26"/>
      <c r="D69" s="27"/>
      <c r="E69" s="115"/>
      <c r="F69" s="109"/>
      <c r="G69" s="109"/>
      <c r="H69" s="109"/>
      <c r="I69" s="109"/>
      <c r="J69" s="109"/>
      <c r="K69" s="113"/>
      <c r="L69" s="188"/>
    </row>
    <row r="70" spans="1:12" ht="15.75" x14ac:dyDescent="0.25">
      <c r="A70" s="32"/>
      <c r="B70" s="33"/>
      <c r="C70" s="34"/>
      <c r="D70" s="35" t="s">
        <v>33</v>
      </c>
      <c r="E70" s="36"/>
      <c r="F70" s="159">
        <f>F63+F64+F65+F66+F67+F68</f>
        <v>670</v>
      </c>
      <c r="G70" s="62">
        <f>G63+G64+G65+G66+G67+G68</f>
        <v>28.939999999999998</v>
      </c>
      <c r="H70" s="62">
        <f>H63+H64+H65+H66+H67+H68</f>
        <v>12.55</v>
      </c>
      <c r="I70" s="62">
        <f>I63+I64+I65+I66+I67+I68</f>
        <v>93.11999999999999</v>
      </c>
      <c r="J70" s="62">
        <f>J63+J64+J65+J66+J67+J68</f>
        <v>562.66894279999997</v>
      </c>
      <c r="K70" s="38"/>
      <c r="L70" s="189">
        <f>SUM(L63:L69)</f>
        <v>128.56</v>
      </c>
    </row>
    <row r="71" spans="1:12" ht="30" x14ac:dyDescent="0.25">
      <c r="A71" s="39">
        <f>A63</f>
        <v>1</v>
      </c>
      <c r="B71" s="40">
        <f>B63</f>
        <v>4</v>
      </c>
      <c r="C71" s="41" t="s">
        <v>25</v>
      </c>
      <c r="D71" s="29" t="s">
        <v>26</v>
      </c>
      <c r="E71" s="108" t="s">
        <v>82</v>
      </c>
      <c r="F71" s="109">
        <v>100</v>
      </c>
      <c r="G71" s="141">
        <v>1.4</v>
      </c>
      <c r="H71" s="141">
        <v>6</v>
      </c>
      <c r="I71" s="141">
        <v>7.7</v>
      </c>
      <c r="J71" s="141">
        <v>94</v>
      </c>
      <c r="K71" s="119" t="str">
        <f>"7/75"</f>
        <v>7/75</v>
      </c>
      <c r="L71" s="190">
        <v>27.91</v>
      </c>
    </row>
    <row r="72" spans="1:12" ht="18.75" x14ac:dyDescent="0.3">
      <c r="A72" s="24"/>
      <c r="B72" s="25"/>
      <c r="C72" s="26"/>
      <c r="D72" s="29" t="s">
        <v>27</v>
      </c>
      <c r="E72" s="108" t="s">
        <v>73</v>
      </c>
      <c r="F72" s="132" t="str">
        <f>"250"</f>
        <v>250</v>
      </c>
      <c r="G72" s="110">
        <v>5.31</v>
      </c>
      <c r="H72" s="110">
        <v>10.73</v>
      </c>
      <c r="I72" s="110">
        <v>16.16</v>
      </c>
      <c r="J72" s="110">
        <v>279.44301058333298</v>
      </c>
      <c r="K72" s="119" t="str">
        <f>"6/63"</f>
        <v>6/63</v>
      </c>
      <c r="L72" s="191">
        <v>42</v>
      </c>
    </row>
    <row r="73" spans="1:12" ht="18.75" x14ac:dyDescent="0.3">
      <c r="A73" s="24"/>
      <c r="B73" s="25"/>
      <c r="C73" s="26"/>
      <c r="D73" s="29" t="s">
        <v>28</v>
      </c>
      <c r="E73" s="118" t="s">
        <v>109</v>
      </c>
      <c r="F73" s="109">
        <v>250</v>
      </c>
      <c r="G73" s="146">
        <v>14.07</v>
      </c>
      <c r="H73" s="110">
        <v>18.98</v>
      </c>
      <c r="I73" s="146">
        <v>20</v>
      </c>
      <c r="J73" s="146">
        <v>421</v>
      </c>
      <c r="K73" s="203" t="str">
        <f>"9/65"</f>
        <v>9/65</v>
      </c>
      <c r="L73" s="192">
        <v>109.55</v>
      </c>
    </row>
    <row r="74" spans="1:12" ht="18.75" x14ac:dyDescent="0.3">
      <c r="A74" s="24"/>
      <c r="B74" s="25"/>
      <c r="C74" s="26"/>
      <c r="D74" s="29" t="s">
        <v>30</v>
      </c>
      <c r="E74" s="108" t="s">
        <v>104</v>
      </c>
      <c r="F74" s="109">
        <v>200</v>
      </c>
      <c r="G74" s="105">
        <v>0.18</v>
      </c>
      <c r="H74" s="105">
        <v>7.0000000000000007E-2</v>
      </c>
      <c r="I74" s="105">
        <v>21.67</v>
      </c>
      <c r="J74" s="105">
        <v>83.448615999999987</v>
      </c>
      <c r="K74" s="119" t="str">
        <f>"11/5"</f>
        <v>11/5</v>
      </c>
      <c r="L74" s="191">
        <v>4.38</v>
      </c>
    </row>
    <row r="75" spans="1:12" ht="18.75" x14ac:dyDescent="0.3">
      <c r="A75" s="24"/>
      <c r="B75" s="25"/>
      <c r="C75" s="26"/>
      <c r="D75" s="29" t="s">
        <v>31</v>
      </c>
      <c r="E75" s="135" t="s">
        <v>47</v>
      </c>
      <c r="F75" s="109">
        <v>50</v>
      </c>
      <c r="G75" s="122">
        <v>3.3</v>
      </c>
      <c r="H75" s="122">
        <v>0.6</v>
      </c>
      <c r="I75" s="122">
        <v>20.85</v>
      </c>
      <c r="J75" s="122">
        <v>96.69</v>
      </c>
      <c r="K75" s="113"/>
      <c r="L75" s="191">
        <v>4.5</v>
      </c>
    </row>
    <row r="76" spans="1:12" ht="18.75" x14ac:dyDescent="0.3">
      <c r="A76" s="24"/>
      <c r="B76" s="25"/>
      <c r="C76" s="26"/>
      <c r="D76" s="29" t="s">
        <v>32</v>
      </c>
      <c r="E76" s="136" t="s">
        <v>93</v>
      </c>
      <c r="F76" s="109">
        <v>50</v>
      </c>
      <c r="G76" s="122">
        <v>3.3</v>
      </c>
      <c r="H76" s="122">
        <v>0.6</v>
      </c>
      <c r="I76" s="122">
        <v>20.85</v>
      </c>
      <c r="J76" s="122">
        <v>96.69</v>
      </c>
      <c r="K76" s="113"/>
      <c r="L76" s="191">
        <v>4.5</v>
      </c>
    </row>
    <row r="77" spans="1:12" ht="15.75" x14ac:dyDescent="0.25">
      <c r="A77" s="24"/>
      <c r="B77" s="25"/>
      <c r="C77" s="26"/>
      <c r="D77" s="27"/>
      <c r="E77" s="115"/>
      <c r="F77" s="109"/>
      <c r="G77" s="109"/>
      <c r="H77" s="109"/>
      <c r="I77" s="109"/>
      <c r="J77" s="109"/>
      <c r="K77" s="113"/>
      <c r="L77" s="188"/>
    </row>
    <row r="78" spans="1:12" ht="15.75" x14ac:dyDescent="0.25">
      <c r="A78" s="24"/>
      <c r="B78" s="25"/>
      <c r="C78" s="26"/>
      <c r="D78" s="11"/>
      <c r="E78" s="115"/>
      <c r="F78" s="109"/>
      <c r="G78" s="109"/>
      <c r="H78" s="109"/>
      <c r="I78" s="109"/>
      <c r="J78" s="109"/>
      <c r="K78" s="113"/>
      <c r="L78" s="188"/>
    </row>
    <row r="79" spans="1:12" ht="16.5" thickBot="1" x14ac:dyDescent="0.3">
      <c r="A79" s="24"/>
      <c r="B79" s="25"/>
      <c r="C79" s="26"/>
      <c r="D79" s="46" t="s">
        <v>33</v>
      </c>
      <c r="E79" s="47"/>
      <c r="F79" s="84">
        <f>F71+F72+F73+F74+F75+F76</f>
        <v>900</v>
      </c>
      <c r="G79" s="59">
        <f>G71+G72+G73+G74+G75+G76</f>
        <v>27.560000000000002</v>
      </c>
      <c r="H79" s="59">
        <f>H71+H72+H73+H74+H75+H76</f>
        <v>36.980000000000004</v>
      </c>
      <c r="I79" s="59">
        <f>I71+I72+I73+I74+I75+I76</f>
        <v>107.22999999999999</v>
      </c>
      <c r="J79" s="59">
        <f>J71+J72+J73+J74+J75+J76</f>
        <v>1071.271626583333</v>
      </c>
      <c r="K79" s="48"/>
      <c r="L79" s="193">
        <f>SUM(L71:L78)</f>
        <v>192.83999999999997</v>
      </c>
    </row>
    <row r="80" spans="1:12" ht="15.75" customHeight="1" thickBot="1" x14ac:dyDescent="0.3">
      <c r="A80" s="49">
        <f>A63</f>
        <v>1</v>
      </c>
      <c r="B80" s="50">
        <f>B63</f>
        <v>4</v>
      </c>
      <c r="C80" s="176" t="s">
        <v>4</v>
      </c>
      <c r="D80" s="177"/>
      <c r="E80" s="60"/>
      <c r="F80" s="167">
        <f>F70+F79</f>
        <v>1570</v>
      </c>
      <c r="G80" s="77">
        <f>G70+G79</f>
        <v>56.5</v>
      </c>
      <c r="H80" s="77">
        <f>H70+H79</f>
        <v>49.53</v>
      </c>
      <c r="I80" s="77">
        <f>I70+I79</f>
        <v>200.34999999999997</v>
      </c>
      <c r="J80" s="77">
        <f>J70+J79</f>
        <v>1633.940569383333</v>
      </c>
      <c r="K80" s="70"/>
      <c r="L80" s="196"/>
    </row>
    <row r="81" spans="1:12" ht="15.75" x14ac:dyDescent="0.25">
      <c r="A81" s="20">
        <v>1</v>
      </c>
      <c r="B81" s="21">
        <v>5</v>
      </c>
      <c r="C81" s="22" t="s">
        <v>20</v>
      </c>
      <c r="D81" s="23" t="s">
        <v>21</v>
      </c>
      <c r="E81" s="108" t="s">
        <v>57</v>
      </c>
      <c r="F81" s="142">
        <v>250</v>
      </c>
      <c r="G81" s="110">
        <v>10.61</v>
      </c>
      <c r="H81" s="110">
        <v>10.17</v>
      </c>
      <c r="I81" s="110">
        <v>47.32</v>
      </c>
      <c r="J81" s="110">
        <v>321.17797790000003</v>
      </c>
      <c r="K81" s="119" t="str">
        <f>"2/57"</f>
        <v>2/57</v>
      </c>
      <c r="L81" s="185">
        <v>41.59</v>
      </c>
    </row>
    <row r="82" spans="1:12" ht="30" x14ac:dyDescent="0.25">
      <c r="A82" s="24"/>
      <c r="B82" s="25"/>
      <c r="C82" s="26"/>
      <c r="D82" s="27"/>
      <c r="E82" s="108" t="s">
        <v>113</v>
      </c>
      <c r="F82" s="160">
        <v>45</v>
      </c>
      <c r="G82" s="146">
        <v>4.9800000000000004</v>
      </c>
      <c r="H82" s="146">
        <v>11.6</v>
      </c>
      <c r="I82" s="146">
        <v>10.28</v>
      </c>
      <c r="J82" s="146">
        <v>166.36</v>
      </c>
      <c r="K82" s="119" t="str">
        <f>"1/57"</f>
        <v>1/57</v>
      </c>
      <c r="L82" s="186">
        <v>35.799999999999997</v>
      </c>
    </row>
    <row r="83" spans="1:12" ht="15.75" x14ac:dyDescent="0.25">
      <c r="A83" s="24"/>
      <c r="B83" s="25"/>
      <c r="C83" s="26"/>
      <c r="D83" s="29" t="s">
        <v>22</v>
      </c>
      <c r="E83" s="108" t="s">
        <v>64</v>
      </c>
      <c r="F83" s="109">
        <v>200</v>
      </c>
      <c r="G83" s="110">
        <v>3.64</v>
      </c>
      <c r="H83" s="110">
        <v>2.73</v>
      </c>
      <c r="I83" s="110">
        <v>24.19</v>
      </c>
      <c r="J83" s="110">
        <v>129.56904800000001</v>
      </c>
      <c r="K83" s="119" t="str">
        <f>"11/59"</f>
        <v>11/59</v>
      </c>
      <c r="L83" s="186">
        <v>24.16</v>
      </c>
    </row>
    <row r="84" spans="1:12" ht="15.75" x14ac:dyDescent="0.25">
      <c r="A84" s="24"/>
      <c r="B84" s="25"/>
      <c r="C84" s="26"/>
      <c r="D84" s="29" t="s">
        <v>23</v>
      </c>
      <c r="E84" s="125" t="s">
        <v>93</v>
      </c>
      <c r="F84" s="109">
        <v>40</v>
      </c>
      <c r="G84" s="122">
        <v>2.64</v>
      </c>
      <c r="H84" s="122">
        <v>0.48</v>
      </c>
      <c r="I84" s="122">
        <v>16.68</v>
      </c>
      <c r="J84" s="122">
        <v>77.352000000000004</v>
      </c>
      <c r="K84" s="113"/>
      <c r="L84" s="186">
        <v>3.6</v>
      </c>
    </row>
    <row r="85" spans="1:12" ht="15.75" x14ac:dyDescent="0.25">
      <c r="A85" s="24"/>
      <c r="B85" s="25"/>
      <c r="C85" s="26"/>
      <c r="D85" s="29" t="s">
        <v>24</v>
      </c>
      <c r="E85" s="115"/>
      <c r="F85" s="109"/>
      <c r="G85" s="109"/>
      <c r="H85" s="109"/>
      <c r="I85" s="109"/>
      <c r="J85" s="109"/>
      <c r="K85" s="113"/>
      <c r="L85" s="188"/>
    </row>
    <row r="86" spans="1:12" ht="15.75" x14ac:dyDescent="0.25">
      <c r="A86" s="24"/>
      <c r="B86" s="25"/>
      <c r="C86" s="26"/>
      <c r="D86" s="27" t="s">
        <v>79</v>
      </c>
      <c r="E86" s="120" t="s">
        <v>40</v>
      </c>
      <c r="F86" s="109">
        <v>40</v>
      </c>
      <c r="G86" s="110">
        <v>0.19</v>
      </c>
      <c r="H86" s="110">
        <v>0.12</v>
      </c>
      <c r="I86" s="110">
        <v>12.26</v>
      </c>
      <c r="J86" s="110">
        <v>48.192010000000003</v>
      </c>
      <c r="K86" s="113" t="s">
        <v>41</v>
      </c>
      <c r="L86" s="186">
        <v>23.41</v>
      </c>
    </row>
    <row r="87" spans="1:12" ht="15.75" x14ac:dyDescent="0.25">
      <c r="A87" s="24"/>
      <c r="B87" s="25"/>
      <c r="C87" s="26"/>
      <c r="D87" s="27"/>
      <c r="E87" s="115"/>
      <c r="F87" s="109"/>
      <c r="G87" s="109"/>
      <c r="H87" s="109"/>
      <c r="I87" s="109"/>
      <c r="J87" s="109"/>
      <c r="K87" s="113"/>
      <c r="L87" s="188"/>
    </row>
    <row r="88" spans="1:12" ht="15.75" x14ac:dyDescent="0.25">
      <c r="A88" s="32"/>
      <c r="B88" s="33"/>
      <c r="C88" s="34"/>
      <c r="D88" s="35" t="s">
        <v>33</v>
      </c>
      <c r="E88" s="36"/>
      <c r="F88" s="86">
        <f>F81+F82+F83+F84+F86</f>
        <v>575</v>
      </c>
      <c r="G88" s="62">
        <f>G81+G82+G83+G84+G86</f>
        <v>22.060000000000002</v>
      </c>
      <c r="H88" s="62">
        <f>H81+H82+H83+H84+H86</f>
        <v>25.1</v>
      </c>
      <c r="I88" s="62">
        <f>I81+I82+I83+I84+I86</f>
        <v>110.73</v>
      </c>
      <c r="J88" s="62">
        <f>J81+J82+J83+J84+J86</f>
        <v>742.65103590000001</v>
      </c>
      <c r="K88" s="38"/>
      <c r="L88" s="189">
        <f>SUM(L81:L87)</f>
        <v>128.56</v>
      </c>
    </row>
    <row r="89" spans="1:12" ht="18.75" x14ac:dyDescent="0.25">
      <c r="A89" s="39">
        <f>A81</f>
        <v>1</v>
      </c>
      <c r="B89" s="40">
        <f>B81</f>
        <v>5</v>
      </c>
      <c r="C89" s="41" t="s">
        <v>25</v>
      </c>
      <c r="D89" s="29" t="s">
        <v>26</v>
      </c>
      <c r="E89" s="108" t="s">
        <v>84</v>
      </c>
      <c r="F89" s="109">
        <v>100</v>
      </c>
      <c r="G89" s="156">
        <v>1.01</v>
      </c>
      <c r="H89" s="156">
        <v>5.0599999999999996</v>
      </c>
      <c r="I89" s="156">
        <v>4.79</v>
      </c>
      <c r="J89" s="156">
        <v>76.753795999999994</v>
      </c>
      <c r="K89" s="119" t="str">
        <f>"7/59"</f>
        <v>7/59</v>
      </c>
      <c r="L89" s="190">
        <v>27.91</v>
      </c>
    </row>
    <row r="90" spans="1:12" ht="18.75" x14ac:dyDescent="0.3">
      <c r="A90" s="24"/>
      <c r="B90" s="25"/>
      <c r="C90" s="26"/>
      <c r="D90" s="29" t="s">
        <v>27</v>
      </c>
      <c r="E90" s="126" t="s">
        <v>74</v>
      </c>
      <c r="F90" s="134">
        <v>250</v>
      </c>
      <c r="G90" s="112">
        <v>5.55</v>
      </c>
      <c r="H90" s="112">
        <v>7.8</v>
      </c>
      <c r="I90" s="112">
        <v>15.95</v>
      </c>
      <c r="J90" s="112">
        <v>199.78905478333331</v>
      </c>
      <c r="K90" s="202" t="str">
        <f>"6/70"</f>
        <v>6/70</v>
      </c>
      <c r="L90" s="191">
        <v>42</v>
      </c>
    </row>
    <row r="91" spans="1:12" ht="18.75" x14ac:dyDescent="0.3">
      <c r="A91" s="24"/>
      <c r="B91" s="25"/>
      <c r="C91" s="26"/>
      <c r="D91" s="29" t="s">
        <v>28</v>
      </c>
      <c r="E91" s="143" t="s">
        <v>110</v>
      </c>
      <c r="F91" s="109">
        <v>250</v>
      </c>
      <c r="G91" s="144">
        <v>34.380000000000003</v>
      </c>
      <c r="H91" s="145">
        <v>41.11</v>
      </c>
      <c r="I91" s="144">
        <v>109.98</v>
      </c>
      <c r="J91" s="144">
        <v>511.05</v>
      </c>
      <c r="K91" s="119" t="str">
        <f>"9/66"</f>
        <v>9/66</v>
      </c>
      <c r="L91" s="192">
        <v>109.55</v>
      </c>
    </row>
    <row r="92" spans="1:12" ht="18.75" x14ac:dyDescent="0.3">
      <c r="A92" s="24"/>
      <c r="B92" s="25"/>
      <c r="C92" s="26"/>
      <c r="D92" s="29" t="s">
        <v>30</v>
      </c>
      <c r="E92" s="108" t="s">
        <v>45</v>
      </c>
      <c r="F92" s="109">
        <v>200</v>
      </c>
      <c r="G92" s="112">
        <v>0.14000000000000001</v>
      </c>
      <c r="H92" s="112">
        <v>0.1</v>
      </c>
      <c r="I92" s="112">
        <v>1.5</v>
      </c>
      <c r="J92" s="112">
        <v>83.962620000000015</v>
      </c>
      <c r="K92" s="119" t="str">
        <f>"11/1"</f>
        <v>11/1</v>
      </c>
      <c r="L92" s="191">
        <v>4.38</v>
      </c>
    </row>
    <row r="93" spans="1:12" ht="18.75" x14ac:dyDescent="0.3">
      <c r="A93" s="24"/>
      <c r="B93" s="25"/>
      <c r="C93" s="26"/>
      <c r="D93" s="29" t="s">
        <v>31</v>
      </c>
      <c r="E93" s="120" t="s">
        <v>47</v>
      </c>
      <c r="F93" s="109">
        <v>40</v>
      </c>
      <c r="G93" s="122">
        <v>2.64</v>
      </c>
      <c r="H93" s="122">
        <v>0.48</v>
      </c>
      <c r="I93" s="122">
        <v>16.68</v>
      </c>
      <c r="J93" s="122">
        <v>77.352000000000004</v>
      </c>
      <c r="K93" s="113"/>
      <c r="L93" s="191">
        <v>4.5</v>
      </c>
    </row>
    <row r="94" spans="1:12" ht="18.75" x14ac:dyDescent="0.3">
      <c r="A94" s="24"/>
      <c r="B94" s="25"/>
      <c r="C94" s="26"/>
      <c r="D94" s="29" t="s">
        <v>32</v>
      </c>
      <c r="E94" s="125" t="s">
        <v>93</v>
      </c>
      <c r="F94" s="109">
        <v>20</v>
      </c>
      <c r="G94" s="122">
        <v>1.98</v>
      </c>
      <c r="H94" s="122">
        <v>0.36</v>
      </c>
      <c r="I94" s="122">
        <v>12.54</v>
      </c>
      <c r="J94" s="122">
        <v>58.16</v>
      </c>
      <c r="K94" s="113"/>
      <c r="L94" s="191">
        <v>4.5</v>
      </c>
    </row>
    <row r="95" spans="1:12" ht="15.75" x14ac:dyDescent="0.25">
      <c r="A95" s="24"/>
      <c r="B95" s="25"/>
      <c r="C95" s="26"/>
      <c r="D95" s="27"/>
      <c r="E95" s="115"/>
      <c r="F95" s="109"/>
      <c r="G95" s="109"/>
      <c r="H95" s="109"/>
      <c r="I95" s="109"/>
      <c r="J95" s="109"/>
      <c r="K95" s="113"/>
      <c r="L95" s="188"/>
    </row>
    <row r="96" spans="1:12" ht="15.75" x14ac:dyDescent="0.25">
      <c r="A96" s="24"/>
      <c r="B96" s="25"/>
      <c r="C96" s="26"/>
      <c r="D96" s="11"/>
      <c r="E96" s="115"/>
      <c r="F96" s="109"/>
      <c r="G96" s="109"/>
      <c r="H96" s="109"/>
      <c r="I96" s="109"/>
      <c r="J96" s="109"/>
      <c r="K96" s="113"/>
      <c r="L96" s="188"/>
    </row>
    <row r="97" spans="1:12" ht="16.5" thickBot="1" x14ac:dyDescent="0.3">
      <c r="A97" s="24"/>
      <c r="B97" s="25"/>
      <c r="C97" s="26"/>
      <c r="D97" s="46" t="s">
        <v>33</v>
      </c>
      <c r="E97" s="47"/>
      <c r="F97" s="87">
        <f>F89+F90+F91+F92+F93+F94</f>
        <v>860</v>
      </c>
      <c r="G97" s="78">
        <f>G89+G90+G91+G92+G93+G94</f>
        <v>45.7</v>
      </c>
      <c r="H97" s="78">
        <f>H89+H90+H91+H92+H93+H94</f>
        <v>54.91</v>
      </c>
      <c r="I97" s="78">
        <f>I89+I90+I91+I92+I93+I94</f>
        <v>161.44</v>
      </c>
      <c r="J97" s="78">
        <f>J89+J90+J91+J92+J93+J94</f>
        <v>1007.0674707833332</v>
      </c>
      <c r="K97" s="48"/>
      <c r="L97" s="193">
        <f>SUM(L89:L96)</f>
        <v>192.83999999999997</v>
      </c>
    </row>
    <row r="98" spans="1:12" ht="15.75" customHeight="1" thickBot="1" x14ac:dyDescent="0.3">
      <c r="A98" s="49">
        <f>A81</f>
        <v>1</v>
      </c>
      <c r="B98" s="50">
        <f>B81</f>
        <v>5</v>
      </c>
      <c r="C98" s="178" t="s">
        <v>4</v>
      </c>
      <c r="D98" s="179"/>
      <c r="E98" s="51"/>
      <c r="F98" s="168">
        <f>F88+F97</f>
        <v>1435</v>
      </c>
      <c r="G98" s="61">
        <f>G88+G97</f>
        <v>67.760000000000005</v>
      </c>
      <c r="H98" s="61">
        <f>H88+H97</f>
        <v>80.009999999999991</v>
      </c>
      <c r="I98" s="61">
        <f>I88+I97</f>
        <v>272.17</v>
      </c>
      <c r="J98" s="61">
        <f>J88+J97</f>
        <v>1749.7185066833331</v>
      </c>
      <c r="K98" s="67"/>
      <c r="L98" s="194"/>
    </row>
    <row r="99" spans="1:12" ht="30" x14ac:dyDescent="0.25">
      <c r="A99" s="20">
        <v>2</v>
      </c>
      <c r="B99" s="21">
        <v>1</v>
      </c>
      <c r="C99" s="22" t="s">
        <v>20</v>
      </c>
      <c r="D99" s="23" t="s">
        <v>21</v>
      </c>
      <c r="E99" s="143" t="s">
        <v>105</v>
      </c>
      <c r="F99" s="104">
        <v>250</v>
      </c>
      <c r="G99" s="146">
        <v>12.6</v>
      </c>
      <c r="H99" s="146">
        <v>10.999999999999998</v>
      </c>
      <c r="I99" s="146">
        <v>52.184782608695649</v>
      </c>
      <c r="J99" s="146">
        <v>321.17391304347825</v>
      </c>
      <c r="K99" s="119" t="str">
        <f>"2/62-1"</f>
        <v>2/62-1</v>
      </c>
      <c r="L99" s="185">
        <v>54.28</v>
      </c>
    </row>
    <row r="100" spans="1:12" ht="31.5" x14ac:dyDescent="0.25">
      <c r="A100" s="24"/>
      <c r="B100" s="25"/>
      <c r="C100" s="26"/>
      <c r="D100" s="27"/>
      <c r="E100" s="120" t="s">
        <v>114</v>
      </c>
      <c r="F100" s="109">
        <v>50</v>
      </c>
      <c r="G100" s="146">
        <v>8.02</v>
      </c>
      <c r="H100" s="146">
        <v>15.15</v>
      </c>
      <c r="I100" s="146">
        <v>10.34</v>
      </c>
      <c r="J100" s="146">
        <v>198.73</v>
      </c>
      <c r="K100" s="113" t="s">
        <v>56</v>
      </c>
      <c r="L100" s="186">
        <v>51.36</v>
      </c>
    </row>
    <row r="101" spans="1:12" ht="15.75" x14ac:dyDescent="0.25">
      <c r="A101" s="24"/>
      <c r="B101" s="25"/>
      <c r="C101" s="26"/>
      <c r="D101" s="29" t="s">
        <v>22</v>
      </c>
      <c r="E101" s="108" t="s">
        <v>53</v>
      </c>
      <c r="F101" s="109">
        <v>200</v>
      </c>
      <c r="G101" s="112">
        <v>0.24</v>
      </c>
      <c r="H101" s="112">
        <v>0.05</v>
      </c>
      <c r="I101" s="112">
        <v>14.07</v>
      </c>
      <c r="J101" s="112">
        <v>55.606942799999999</v>
      </c>
      <c r="K101" s="119" t="str">
        <f>"11/54"</f>
        <v>11/54</v>
      </c>
      <c r="L101" s="186">
        <v>7.34</v>
      </c>
    </row>
    <row r="102" spans="1:12" ht="15.75" x14ac:dyDescent="0.25">
      <c r="A102" s="24"/>
      <c r="B102" s="25"/>
      <c r="C102" s="26"/>
      <c r="D102" s="29" t="s">
        <v>23</v>
      </c>
      <c r="E102" s="125" t="s">
        <v>93</v>
      </c>
      <c r="F102" s="109">
        <v>20</v>
      </c>
      <c r="G102" s="122">
        <v>1.32</v>
      </c>
      <c r="H102" s="122">
        <v>0.24</v>
      </c>
      <c r="I102" s="122">
        <v>8.34</v>
      </c>
      <c r="J102" s="122">
        <v>38.676000000000002</v>
      </c>
      <c r="K102" s="113"/>
      <c r="L102" s="186">
        <v>2.71</v>
      </c>
    </row>
    <row r="103" spans="1:12" ht="15.75" x14ac:dyDescent="0.25">
      <c r="A103" s="24"/>
      <c r="B103" s="25"/>
      <c r="C103" s="26"/>
      <c r="D103" s="29" t="s">
        <v>24</v>
      </c>
      <c r="E103" s="115"/>
      <c r="F103" s="109"/>
      <c r="G103" s="109"/>
      <c r="H103" s="109"/>
      <c r="I103" s="109"/>
      <c r="J103" s="109"/>
      <c r="K103" s="113"/>
      <c r="L103" s="188"/>
    </row>
    <row r="104" spans="1:12" ht="15.75" x14ac:dyDescent="0.25">
      <c r="A104" s="24"/>
      <c r="B104" s="25"/>
      <c r="C104" s="26"/>
      <c r="D104" s="27" t="s">
        <v>79</v>
      </c>
      <c r="E104" s="120" t="s">
        <v>40</v>
      </c>
      <c r="F104" s="109">
        <v>30</v>
      </c>
      <c r="G104" s="110">
        <v>0.14000000000000001</v>
      </c>
      <c r="H104" s="110">
        <v>0.09</v>
      </c>
      <c r="I104" s="110">
        <v>9.1999999999999993</v>
      </c>
      <c r="J104" s="110">
        <v>36.144007500000008</v>
      </c>
      <c r="K104" s="113" t="s">
        <v>41</v>
      </c>
      <c r="L104" s="186">
        <v>12.87</v>
      </c>
    </row>
    <row r="105" spans="1:12" ht="15.75" x14ac:dyDescent="0.25">
      <c r="A105" s="24"/>
      <c r="B105" s="25"/>
      <c r="C105" s="26"/>
      <c r="D105" s="27"/>
      <c r="E105" s="115"/>
      <c r="F105" s="109"/>
      <c r="G105" s="109"/>
      <c r="H105" s="109"/>
      <c r="I105" s="109"/>
      <c r="J105" s="109"/>
      <c r="K105" s="113"/>
      <c r="L105" s="188"/>
    </row>
    <row r="106" spans="1:12" ht="15.75" x14ac:dyDescent="0.25">
      <c r="A106" s="32"/>
      <c r="B106" s="33"/>
      <c r="C106" s="34"/>
      <c r="D106" s="35" t="s">
        <v>33</v>
      </c>
      <c r="E106" s="36"/>
      <c r="F106" s="86">
        <f>F99+F100+F101+F102+F104</f>
        <v>550</v>
      </c>
      <c r="G106" s="62">
        <f>G99+G100+G101+G102+G104</f>
        <v>22.319999999999997</v>
      </c>
      <c r="H106" s="62">
        <f>H99+H100+H101+H102+H104</f>
        <v>26.529999999999998</v>
      </c>
      <c r="I106" s="62">
        <f>I99+I100+I101+I102+I104</f>
        <v>94.134782608695659</v>
      </c>
      <c r="J106" s="62">
        <f>J99+J100+J101+J102+J104</f>
        <v>650.33086334347831</v>
      </c>
      <c r="K106" s="38"/>
      <c r="L106" s="189">
        <f>SUM(L99:L105)</f>
        <v>128.56</v>
      </c>
    </row>
    <row r="107" spans="1:12" ht="18.75" x14ac:dyDescent="0.25">
      <c r="A107" s="39">
        <f>A99</f>
        <v>2</v>
      </c>
      <c r="B107" s="40">
        <f>B99</f>
        <v>1</v>
      </c>
      <c r="C107" s="41" t="s">
        <v>25</v>
      </c>
      <c r="D107" s="29" t="s">
        <v>26</v>
      </c>
      <c r="E107" s="108" t="s">
        <v>81</v>
      </c>
      <c r="F107" s="109">
        <v>100</v>
      </c>
      <c r="G107" s="112">
        <v>1.31</v>
      </c>
      <c r="H107" s="112">
        <v>4</v>
      </c>
      <c r="I107" s="112">
        <v>7.64</v>
      </c>
      <c r="J107" s="112">
        <v>69.940091200000012</v>
      </c>
      <c r="K107" s="201" t="str">
        <f>"7/23"</f>
        <v>7/23</v>
      </c>
      <c r="L107" s="190">
        <v>37.049999999999997</v>
      </c>
    </row>
    <row r="108" spans="1:12" ht="18.75" x14ac:dyDescent="0.3">
      <c r="A108" s="24"/>
      <c r="B108" s="25"/>
      <c r="C108" s="26"/>
      <c r="D108" s="29" t="s">
        <v>27</v>
      </c>
      <c r="E108" s="108" t="s">
        <v>42</v>
      </c>
      <c r="F108" s="109">
        <v>250</v>
      </c>
      <c r="G108" s="112">
        <v>5.44</v>
      </c>
      <c r="H108" s="112">
        <v>11.25</v>
      </c>
      <c r="I108" s="112">
        <v>12.32</v>
      </c>
      <c r="J108" s="112">
        <v>168.07159458333334</v>
      </c>
      <c r="K108" s="119" t="str">
        <f>"6/73"</f>
        <v>6/73</v>
      </c>
      <c r="L108" s="191">
        <v>42</v>
      </c>
    </row>
    <row r="109" spans="1:12" ht="18.75" x14ac:dyDescent="0.3">
      <c r="A109" s="24"/>
      <c r="B109" s="25"/>
      <c r="C109" s="26"/>
      <c r="D109" s="29" t="s">
        <v>28</v>
      </c>
      <c r="E109" s="118" t="s">
        <v>111</v>
      </c>
      <c r="F109" s="139">
        <v>100</v>
      </c>
      <c r="G109" s="122">
        <v>23.89</v>
      </c>
      <c r="H109" s="122">
        <v>9.33</v>
      </c>
      <c r="I109" s="122">
        <v>47.39</v>
      </c>
      <c r="J109" s="122">
        <v>359.53202499999998</v>
      </c>
      <c r="K109" s="203" t="str">
        <f>"9/21"</f>
        <v>9/21</v>
      </c>
      <c r="L109" s="192">
        <v>69.59</v>
      </c>
    </row>
    <row r="110" spans="1:12" ht="18.75" x14ac:dyDescent="0.3">
      <c r="A110" s="24"/>
      <c r="B110" s="25"/>
      <c r="C110" s="26"/>
      <c r="D110" s="29" t="s">
        <v>29</v>
      </c>
      <c r="E110" s="108" t="s">
        <v>77</v>
      </c>
      <c r="F110" s="109">
        <v>180</v>
      </c>
      <c r="G110" s="112">
        <v>3.2530120481927716</v>
      </c>
      <c r="H110" s="112">
        <v>4.8192771084337354</v>
      </c>
      <c r="I110" s="112">
        <v>35.578313253012048</v>
      </c>
      <c r="J110" s="112">
        <v>270.8</v>
      </c>
      <c r="K110" s="119" t="str">
        <f>"5/74"</f>
        <v>5/74</v>
      </c>
      <c r="L110" s="191">
        <v>31.5</v>
      </c>
    </row>
    <row r="111" spans="1:12" ht="18.75" x14ac:dyDescent="0.3">
      <c r="A111" s="24"/>
      <c r="B111" s="25"/>
      <c r="C111" s="26"/>
      <c r="D111" s="29" t="s">
        <v>30</v>
      </c>
      <c r="E111" s="126" t="s">
        <v>97</v>
      </c>
      <c r="F111" s="109">
        <v>200</v>
      </c>
      <c r="G111" s="112">
        <v>0.18</v>
      </c>
      <c r="H111" s="112">
        <v>0.05</v>
      </c>
      <c r="I111" s="112">
        <v>9.6300000000000008</v>
      </c>
      <c r="J111" s="112">
        <v>37.582527999999996</v>
      </c>
      <c r="K111" s="202" t="str">
        <f>"11/7"</f>
        <v>11/7</v>
      </c>
      <c r="L111" s="191">
        <v>3.7</v>
      </c>
    </row>
    <row r="112" spans="1:12" ht="18.75" x14ac:dyDescent="0.3">
      <c r="A112" s="24"/>
      <c r="B112" s="25"/>
      <c r="C112" s="26"/>
      <c r="D112" s="29" t="s">
        <v>31</v>
      </c>
      <c r="E112" s="120" t="s">
        <v>47</v>
      </c>
      <c r="F112" s="109">
        <v>50</v>
      </c>
      <c r="G112" s="122">
        <v>3.3</v>
      </c>
      <c r="H112" s="122">
        <v>0.6</v>
      </c>
      <c r="I112" s="122">
        <v>20.85</v>
      </c>
      <c r="J112" s="122">
        <v>96.69</v>
      </c>
      <c r="K112" s="113"/>
      <c r="L112" s="191">
        <v>4.5</v>
      </c>
    </row>
    <row r="113" spans="1:12" ht="18.75" x14ac:dyDescent="0.3">
      <c r="A113" s="24"/>
      <c r="B113" s="25"/>
      <c r="C113" s="26"/>
      <c r="D113" s="29" t="s">
        <v>32</v>
      </c>
      <c r="E113" s="125" t="s">
        <v>93</v>
      </c>
      <c r="F113" s="109">
        <v>50</v>
      </c>
      <c r="G113" s="122">
        <v>3.3</v>
      </c>
      <c r="H113" s="122">
        <v>0.6</v>
      </c>
      <c r="I113" s="122">
        <v>20.85</v>
      </c>
      <c r="J113" s="122">
        <v>96.69</v>
      </c>
      <c r="K113" s="113"/>
      <c r="L113" s="191">
        <v>4.5</v>
      </c>
    </row>
    <row r="114" spans="1:12" ht="15.75" x14ac:dyDescent="0.25">
      <c r="A114" s="24"/>
      <c r="B114" s="25"/>
      <c r="C114" s="26"/>
      <c r="D114" s="27"/>
      <c r="E114" s="115"/>
      <c r="F114" s="109"/>
      <c r="G114" s="109"/>
      <c r="H114" s="109"/>
      <c r="I114" s="109"/>
      <c r="J114" s="109"/>
      <c r="K114" s="113"/>
      <c r="L114" s="188"/>
    </row>
    <row r="115" spans="1:12" ht="15.75" x14ac:dyDescent="0.25">
      <c r="A115" s="24"/>
      <c r="B115" s="25"/>
      <c r="C115" s="26"/>
      <c r="D115" s="27"/>
      <c r="E115" s="115"/>
      <c r="F115" s="109"/>
      <c r="G115" s="109"/>
      <c r="H115" s="109"/>
      <c r="I115" s="109"/>
      <c r="J115" s="109"/>
      <c r="K115" s="113"/>
      <c r="L115" s="188"/>
    </row>
    <row r="116" spans="1:12" ht="16.5" thickBot="1" x14ac:dyDescent="0.3">
      <c r="A116" s="24"/>
      <c r="B116" s="25"/>
      <c r="C116" s="26"/>
      <c r="D116" s="46" t="s">
        <v>33</v>
      </c>
      <c r="E116" s="47"/>
      <c r="F116" s="161">
        <f>F107+F108+F109+F110+F111+F112+F113</f>
        <v>930</v>
      </c>
      <c r="G116" s="59">
        <f>G107+G108+G109+G110+G111+G112+G113</f>
        <v>40.673012048192767</v>
      </c>
      <c r="H116" s="59">
        <f>H107+H108+H109+H110+H111+H112+H113</f>
        <v>30.649277108433736</v>
      </c>
      <c r="I116" s="59">
        <f>I107+I108+I109+I110+I111+I112+I113</f>
        <v>154.25831325301203</v>
      </c>
      <c r="J116" s="59">
        <f>J107+J108+J109+J110+J111+J112+J113</f>
        <v>1099.3062387833334</v>
      </c>
      <c r="K116" s="48"/>
      <c r="L116" s="193">
        <f>SUM(L107:L115)</f>
        <v>192.83999999999997</v>
      </c>
    </row>
    <row r="117" spans="1:12" ht="16.5" thickBot="1" x14ac:dyDescent="0.3">
      <c r="A117" s="49">
        <f>A99</f>
        <v>2</v>
      </c>
      <c r="B117" s="50">
        <f>B99</f>
        <v>1</v>
      </c>
      <c r="C117" s="176" t="s">
        <v>4</v>
      </c>
      <c r="D117" s="177"/>
      <c r="E117" s="60"/>
      <c r="F117" s="167">
        <f>F106+F116</f>
        <v>1480</v>
      </c>
      <c r="G117" s="77">
        <f>G106+G116</f>
        <v>62.993012048192767</v>
      </c>
      <c r="H117" s="77">
        <f>H106+H116</f>
        <v>57.179277108433737</v>
      </c>
      <c r="I117" s="77">
        <f>I106+I116</f>
        <v>248.39309586170771</v>
      </c>
      <c r="J117" s="77">
        <f>J106+J116</f>
        <v>1749.6371021268117</v>
      </c>
      <c r="K117" s="70"/>
      <c r="L117" s="196"/>
    </row>
    <row r="118" spans="1:12" ht="18.75" x14ac:dyDescent="0.3">
      <c r="A118" s="20">
        <v>2</v>
      </c>
      <c r="B118" s="21">
        <v>2</v>
      </c>
      <c r="C118" s="22" t="s">
        <v>20</v>
      </c>
      <c r="D118" s="23" t="s">
        <v>21</v>
      </c>
      <c r="E118" s="147" t="s">
        <v>68</v>
      </c>
      <c r="F118" s="139">
        <v>120</v>
      </c>
      <c r="G118" s="112">
        <v>11.8</v>
      </c>
      <c r="H118" s="112">
        <v>10.59</v>
      </c>
      <c r="I118" s="112">
        <v>21.192771084337352</v>
      </c>
      <c r="J118" s="112">
        <v>132.19999999999999</v>
      </c>
      <c r="K118" s="148" t="s">
        <v>69</v>
      </c>
      <c r="L118" s="191">
        <v>76.31</v>
      </c>
    </row>
    <row r="119" spans="1:12" ht="31.5" x14ac:dyDescent="0.3">
      <c r="A119" s="24"/>
      <c r="B119" s="25"/>
      <c r="C119" s="26"/>
      <c r="D119" s="29" t="s">
        <v>29</v>
      </c>
      <c r="E119" s="102" t="s">
        <v>87</v>
      </c>
      <c r="F119" s="151">
        <v>180</v>
      </c>
      <c r="G119" s="112">
        <v>4.7300000000000004</v>
      </c>
      <c r="H119" s="112">
        <v>7.29</v>
      </c>
      <c r="I119" s="112">
        <v>42.44</v>
      </c>
      <c r="J119" s="112">
        <v>210.71109720000001</v>
      </c>
      <c r="K119" s="106" t="str">
        <f>"5/54"</f>
        <v>5/54</v>
      </c>
      <c r="L119" s="191">
        <v>16.920000000000002</v>
      </c>
    </row>
    <row r="120" spans="1:12" ht="18.75" x14ac:dyDescent="0.3">
      <c r="A120" s="24"/>
      <c r="B120" s="25"/>
      <c r="C120" s="26"/>
      <c r="D120" s="29" t="s">
        <v>22</v>
      </c>
      <c r="E120" s="126" t="s">
        <v>66</v>
      </c>
      <c r="F120" s="109">
        <v>200</v>
      </c>
      <c r="G120" s="112">
        <v>0.18</v>
      </c>
      <c r="H120" s="112">
        <v>0.05</v>
      </c>
      <c r="I120" s="112">
        <v>9.6300000000000008</v>
      </c>
      <c r="J120" s="112">
        <v>37.582527999999996</v>
      </c>
      <c r="K120" s="202" t="str">
        <f>"11/18"</f>
        <v>11/18</v>
      </c>
      <c r="L120" s="191">
        <v>3.34</v>
      </c>
    </row>
    <row r="121" spans="1:12" ht="15.75" x14ac:dyDescent="0.25">
      <c r="A121" s="24"/>
      <c r="B121" s="25"/>
      <c r="C121" s="26"/>
      <c r="D121" s="29" t="s">
        <v>23</v>
      </c>
      <c r="E121" s="120" t="s">
        <v>62</v>
      </c>
      <c r="F121" s="109">
        <v>40</v>
      </c>
      <c r="G121" s="110">
        <v>3.08</v>
      </c>
      <c r="H121" s="110">
        <v>1.2</v>
      </c>
      <c r="I121" s="110">
        <v>21.32</v>
      </c>
      <c r="J121" s="110">
        <v>107.8</v>
      </c>
      <c r="K121" s="113"/>
      <c r="L121" s="197">
        <v>4.5</v>
      </c>
    </row>
    <row r="122" spans="1:12" ht="15.75" x14ac:dyDescent="0.25">
      <c r="A122" s="24"/>
      <c r="B122" s="25"/>
      <c r="C122" s="26"/>
      <c r="D122" s="29" t="s">
        <v>24</v>
      </c>
      <c r="E122" s="125" t="s">
        <v>52</v>
      </c>
      <c r="F122" s="109">
        <v>130</v>
      </c>
      <c r="G122" s="122">
        <v>0.52</v>
      </c>
      <c r="H122" s="122">
        <v>0.52</v>
      </c>
      <c r="I122" s="122">
        <v>15.08</v>
      </c>
      <c r="J122" s="122">
        <v>63.283999999999985</v>
      </c>
      <c r="K122" s="113"/>
      <c r="L122" s="197">
        <v>25.69</v>
      </c>
    </row>
    <row r="123" spans="1:12" ht="15.75" x14ac:dyDescent="0.25">
      <c r="A123" s="24"/>
      <c r="B123" s="25"/>
      <c r="C123" s="26"/>
      <c r="D123" s="29" t="s">
        <v>23</v>
      </c>
      <c r="E123" s="120" t="s">
        <v>93</v>
      </c>
      <c r="F123" s="109">
        <v>20</v>
      </c>
      <c r="G123" s="122">
        <v>1.32</v>
      </c>
      <c r="H123" s="122">
        <v>0.24</v>
      </c>
      <c r="I123" s="122">
        <v>8.34</v>
      </c>
      <c r="J123" s="122">
        <v>38.676000000000002</v>
      </c>
      <c r="K123" s="113"/>
      <c r="L123" s="197">
        <v>1.8</v>
      </c>
    </row>
    <row r="124" spans="1:12" ht="15.75" x14ac:dyDescent="0.25">
      <c r="A124" s="24"/>
      <c r="B124" s="25"/>
      <c r="C124" s="26"/>
      <c r="D124" s="27"/>
      <c r="E124" s="115"/>
      <c r="F124" s="109"/>
      <c r="G124" s="109"/>
      <c r="H124" s="109"/>
      <c r="I124" s="109"/>
      <c r="J124" s="109"/>
      <c r="K124" s="113"/>
      <c r="L124" s="188"/>
    </row>
    <row r="125" spans="1:12" ht="15.75" x14ac:dyDescent="0.25">
      <c r="A125" s="32"/>
      <c r="B125" s="33"/>
      <c r="C125" s="34"/>
      <c r="D125" s="35" t="s">
        <v>33</v>
      </c>
      <c r="E125" s="36"/>
      <c r="F125" s="159">
        <f>F118+F119+F120+F121+F122+F123</f>
        <v>690</v>
      </c>
      <c r="G125" s="62">
        <f>G118+G119+G120+G121+G122+G123</f>
        <v>21.63</v>
      </c>
      <c r="H125" s="62">
        <f>H118+H119+H120+H121+H122+H123</f>
        <v>19.889999999999997</v>
      </c>
      <c r="I125" s="62">
        <f>I118+I119+I120+I121+I122+I123</f>
        <v>118.00277108433734</v>
      </c>
      <c r="J125" s="62">
        <f>J118+J119+J120+J121+J122+J123</f>
        <v>590.25362519999999</v>
      </c>
      <c r="K125" s="38"/>
      <c r="L125" s="189">
        <f>SUM(L118:L124)</f>
        <v>128.56</v>
      </c>
    </row>
    <row r="126" spans="1:12" ht="30" x14ac:dyDescent="0.3">
      <c r="A126" s="39">
        <f>A118</f>
        <v>2</v>
      </c>
      <c r="B126" s="40">
        <f>B118</f>
        <v>2</v>
      </c>
      <c r="C126" s="41" t="s">
        <v>25</v>
      </c>
      <c r="D126" s="29" t="s">
        <v>26</v>
      </c>
      <c r="E126" s="108" t="s">
        <v>82</v>
      </c>
      <c r="F126" s="109">
        <v>100</v>
      </c>
      <c r="G126" s="141">
        <v>1.1200000000000001</v>
      </c>
      <c r="H126" s="141">
        <v>4.8</v>
      </c>
      <c r="I126" s="112">
        <v>6.16</v>
      </c>
      <c r="J126" s="112">
        <v>75.2</v>
      </c>
      <c r="K126" s="119" t="str">
        <f>"7/75"</f>
        <v>7/75</v>
      </c>
      <c r="L126" s="191">
        <v>21.9</v>
      </c>
    </row>
    <row r="127" spans="1:12" ht="18.75" x14ac:dyDescent="0.3">
      <c r="A127" s="24"/>
      <c r="B127" s="25"/>
      <c r="C127" s="26"/>
      <c r="D127" s="29" t="s">
        <v>27</v>
      </c>
      <c r="E127" s="147" t="s">
        <v>74</v>
      </c>
      <c r="F127" s="149" t="s">
        <v>89</v>
      </c>
      <c r="G127" s="149">
        <v>5.55</v>
      </c>
      <c r="H127" s="149">
        <v>12.08</v>
      </c>
      <c r="I127" s="149">
        <v>17.95</v>
      </c>
      <c r="J127" s="149">
        <v>299.78905478333297</v>
      </c>
      <c r="K127" s="150" t="str">
        <f>"6/70"</f>
        <v>6/70</v>
      </c>
      <c r="L127" s="191">
        <v>42</v>
      </c>
    </row>
    <row r="128" spans="1:12" ht="18.75" x14ac:dyDescent="0.3">
      <c r="A128" s="24"/>
      <c r="B128" s="25"/>
      <c r="C128" s="26"/>
      <c r="D128" s="29" t="s">
        <v>28</v>
      </c>
      <c r="E128" s="102" t="s">
        <v>78</v>
      </c>
      <c r="F128" s="151">
        <v>120</v>
      </c>
      <c r="G128" s="112">
        <v>13.55</v>
      </c>
      <c r="H128" s="112">
        <v>13.89</v>
      </c>
      <c r="I128" s="112">
        <v>24.29</v>
      </c>
      <c r="J128" s="112">
        <v>306.80065000000002</v>
      </c>
      <c r="K128" s="106" t="str">
        <f>"10/5"</f>
        <v>10/5</v>
      </c>
      <c r="L128" s="198">
        <v>91.35</v>
      </c>
    </row>
    <row r="129" spans="1:12" ht="18.75" x14ac:dyDescent="0.3">
      <c r="A129" s="24"/>
      <c r="B129" s="25"/>
      <c r="C129" s="26"/>
      <c r="D129" s="29" t="s">
        <v>29</v>
      </c>
      <c r="E129" s="147" t="s">
        <v>58</v>
      </c>
      <c r="F129" s="109">
        <v>180</v>
      </c>
      <c r="G129" s="149">
        <v>3.28</v>
      </c>
      <c r="H129" s="149">
        <v>4.26</v>
      </c>
      <c r="I129" s="149">
        <v>22.92</v>
      </c>
      <c r="J129" s="149">
        <v>161.82954050000001</v>
      </c>
      <c r="K129" s="150" t="str">
        <f>"5/58"</f>
        <v>5/58</v>
      </c>
      <c r="L129" s="191">
        <v>20.89</v>
      </c>
    </row>
    <row r="130" spans="1:12" ht="18.75" x14ac:dyDescent="0.3">
      <c r="A130" s="24"/>
      <c r="B130" s="25"/>
      <c r="C130" s="26"/>
      <c r="D130" s="29" t="s">
        <v>30</v>
      </c>
      <c r="E130" s="120" t="s">
        <v>45</v>
      </c>
      <c r="F130" s="109">
        <v>200</v>
      </c>
      <c r="G130" s="109">
        <v>0.14000000000000001</v>
      </c>
      <c r="H130" s="109">
        <v>0.1</v>
      </c>
      <c r="I130" s="109">
        <v>21.64</v>
      </c>
      <c r="J130" s="109">
        <v>83.96</v>
      </c>
      <c r="K130" s="113" t="s">
        <v>46</v>
      </c>
      <c r="L130" s="191">
        <v>7.7</v>
      </c>
    </row>
    <row r="131" spans="1:12" ht="18.75" x14ac:dyDescent="0.3">
      <c r="A131" s="24"/>
      <c r="B131" s="25"/>
      <c r="C131" s="26"/>
      <c r="D131" s="29" t="s">
        <v>31</v>
      </c>
      <c r="E131" s="120" t="s">
        <v>47</v>
      </c>
      <c r="F131" s="109">
        <v>20</v>
      </c>
      <c r="G131" s="109">
        <v>1.32</v>
      </c>
      <c r="H131" s="121">
        <v>0.24</v>
      </c>
      <c r="I131" s="121">
        <v>8.34</v>
      </c>
      <c r="J131" s="121">
        <v>38.676000000000002</v>
      </c>
      <c r="K131" s="113"/>
      <c r="L131" s="191">
        <v>4.5</v>
      </c>
    </row>
    <row r="132" spans="1:12" ht="18.75" x14ac:dyDescent="0.3">
      <c r="A132" s="24"/>
      <c r="B132" s="25"/>
      <c r="C132" s="26"/>
      <c r="D132" s="29" t="s">
        <v>32</v>
      </c>
      <c r="E132" s="125" t="s">
        <v>93</v>
      </c>
      <c r="F132" s="109">
        <v>40</v>
      </c>
      <c r="G132" s="121">
        <v>2.64</v>
      </c>
      <c r="H132" s="121">
        <v>0.48</v>
      </c>
      <c r="I132" s="121">
        <v>16.68</v>
      </c>
      <c r="J132" s="121">
        <v>77.352000000000004</v>
      </c>
      <c r="K132" s="113"/>
      <c r="L132" s="191">
        <v>4.5</v>
      </c>
    </row>
    <row r="133" spans="1:12" ht="15.75" x14ac:dyDescent="0.25">
      <c r="A133" s="24"/>
      <c r="B133" s="25"/>
      <c r="C133" s="26"/>
      <c r="D133" s="27"/>
      <c r="E133" s="115"/>
      <c r="F133" s="109"/>
      <c r="G133" s="109"/>
      <c r="H133" s="109"/>
      <c r="I133" s="109"/>
      <c r="J133" s="109"/>
      <c r="K133" s="113"/>
      <c r="L133" s="188"/>
    </row>
    <row r="134" spans="1:12" ht="15.75" x14ac:dyDescent="0.25">
      <c r="A134" s="24"/>
      <c r="B134" s="25"/>
      <c r="C134" s="26"/>
      <c r="D134" s="11"/>
      <c r="E134" s="115"/>
      <c r="F134" s="109"/>
      <c r="G134" s="109"/>
      <c r="H134" s="109"/>
      <c r="I134" s="109"/>
      <c r="J134" s="109"/>
      <c r="K134" s="113"/>
      <c r="L134" s="188"/>
    </row>
    <row r="135" spans="1:12" ht="16.5" thickBot="1" x14ac:dyDescent="0.3">
      <c r="A135" s="24"/>
      <c r="B135" s="25"/>
      <c r="C135" s="26"/>
      <c r="D135" s="46" t="s">
        <v>33</v>
      </c>
      <c r="E135" s="47"/>
      <c r="F135" s="84">
        <f>F126+F127+F128+F129+F130+F131+F132</f>
        <v>910</v>
      </c>
      <c r="G135" s="59">
        <f>G126+G127+G128+G129+G130+G131+G132</f>
        <v>27.6</v>
      </c>
      <c r="H135" s="59">
        <f>H126+H127+H128+H129+H130+H131+H132</f>
        <v>35.85</v>
      </c>
      <c r="I135" s="59">
        <f>I126+I127+I128+I129+I130+I131+I132</f>
        <v>117.97999999999999</v>
      </c>
      <c r="J135" s="59">
        <f>J126+J127+J128+J129+J130+J131+J132</f>
        <v>1043.6072452833332</v>
      </c>
      <c r="K135" s="48"/>
      <c r="L135" s="193">
        <f>SUM(L126:L134)</f>
        <v>192.83999999999997</v>
      </c>
    </row>
    <row r="136" spans="1:12" ht="16.5" thickBot="1" x14ac:dyDescent="0.3">
      <c r="A136" s="49">
        <f>A118</f>
        <v>2</v>
      </c>
      <c r="B136" s="50">
        <f>B118</f>
        <v>2</v>
      </c>
      <c r="C136" s="176" t="s">
        <v>4</v>
      </c>
      <c r="D136" s="177"/>
      <c r="E136" s="60"/>
      <c r="F136" s="167">
        <f>F125+F135</f>
        <v>1600</v>
      </c>
      <c r="G136" s="77">
        <f>G125+G135</f>
        <v>49.230000000000004</v>
      </c>
      <c r="H136" s="77">
        <f>H125+H135</f>
        <v>55.739999999999995</v>
      </c>
      <c r="I136" s="77">
        <f>I125+I135</f>
        <v>235.98277108433734</v>
      </c>
      <c r="J136" s="77">
        <f>J125+J135</f>
        <v>1633.8608704833332</v>
      </c>
      <c r="K136" s="70"/>
      <c r="L136" s="196"/>
    </row>
    <row r="137" spans="1:12" ht="15.75" x14ac:dyDescent="0.25">
      <c r="A137" s="20">
        <v>2</v>
      </c>
      <c r="B137" s="21">
        <v>3</v>
      </c>
      <c r="C137" s="22" t="s">
        <v>20</v>
      </c>
      <c r="D137" s="23" t="s">
        <v>21</v>
      </c>
      <c r="E137" s="123" t="s">
        <v>70</v>
      </c>
      <c r="F137" s="104">
        <v>250</v>
      </c>
      <c r="G137" s="146">
        <v>11.29</v>
      </c>
      <c r="H137" s="146">
        <v>10.220000000000001</v>
      </c>
      <c r="I137" s="146">
        <v>49.15</v>
      </c>
      <c r="J137" s="146">
        <v>348.47</v>
      </c>
      <c r="K137" s="124" t="s">
        <v>71</v>
      </c>
      <c r="L137" s="185">
        <v>45.5</v>
      </c>
    </row>
    <row r="138" spans="1:12" ht="31.5" x14ac:dyDescent="0.25">
      <c r="A138" s="24"/>
      <c r="B138" s="25"/>
      <c r="C138" s="26"/>
      <c r="D138" s="27"/>
      <c r="E138" s="120" t="s">
        <v>113</v>
      </c>
      <c r="F138" s="109">
        <v>45</v>
      </c>
      <c r="G138" s="146">
        <v>4.9800000000000004</v>
      </c>
      <c r="H138" s="146">
        <v>11.6</v>
      </c>
      <c r="I138" s="146">
        <v>10.28</v>
      </c>
      <c r="J138" s="146">
        <v>166.36</v>
      </c>
      <c r="K138" s="113" t="s">
        <v>56</v>
      </c>
      <c r="L138" s="186">
        <v>43.28</v>
      </c>
    </row>
    <row r="139" spans="1:12" ht="15.75" x14ac:dyDescent="0.25">
      <c r="A139" s="24"/>
      <c r="B139" s="25"/>
      <c r="C139" s="26"/>
      <c r="D139" s="29" t="s">
        <v>22</v>
      </c>
      <c r="E139" s="108" t="s">
        <v>39</v>
      </c>
      <c r="F139" s="109">
        <v>200</v>
      </c>
      <c r="G139" s="110">
        <v>3.64</v>
      </c>
      <c r="H139" s="110">
        <v>2.73</v>
      </c>
      <c r="I139" s="110">
        <v>11.3</v>
      </c>
      <c r="J139" s="110">
        <v>96.569047999999995</v>
      </c>
      <c r="K139" s="119" t="str">
        <f>"11/51"</f>
        <v>11/51</v>
      </c>
      <c r="L139" s="186">
        <v>15.34</v>
      </c>
    </row>
    <row r="140" spans="1:12" ht="15.75" customHeight="1" x14ac:dyDescent="0.25">
      <c r="A140" s="24"/>
      <c r="B140" s="25"/>
      <c r="C140" s="26"/>
      <c r="D140" s="29" t="s">
        <v>23</v>
      </c>
      <c r="E140" s="125" t="s">
        <v>93</v>
      </c>
      <c r="F140" s="109">
        <v>20</v>
      </c>
      <c r="G140" s="122">
        <v>1.32</v>
      </c>
      <c r="H140" s="122">
        <v>0.24</v>
      </c>
      <c r="I140" s="122">
        <v>8.34</v>
      </c>
      <c r="J140" s="122">
        <v>38.676000000000002</v>
      </c>
      <c r="K140" s="113"/>
      <c r="L140" s="186">
        <v>3.6</v>
      </c>
    </row>
    <row r="141" spans="1:12" ht="15.75" x14ac:dyDescent="0.25">
      <c r="A141" s="24"/>
      <c r="B141" s="25"/>
      <c r="C141" s="26"/>
      <c r="D141" s="29" t="s">
        <v>24</v>
      </c>
      <c r="E141" s="115"/>
      <c r="F141" s="109"/>
      <c r="G141" s="109"/>
      <c r="H141" s="109"/>
      <c r="I141" s="109"/>
      <c r="J141" s="109"/>
      <c r="K141" s="113"/>
      <c r="L141" s="188"/>
    </row>
    <row r="142" spans="1:12" ht="15.75" x14ac:dyDescent="0.25">
      <c r="A142" s="24"/>
      <c r="B142" s="25"/>
      <c r="C142" s="26"/>
      <c r="D142" s="27" t="s">
        <v>79</v>
      </c>
      <c r="E142" s="108" t="s">
        <v>94</v>
      </c>
      <c r="F142" s="109">
        <v>40</v>
      </c>
      <c r="G142" s="110">
        <v>0.16</v>
      </c>
      <c r="H142" s="110">
        <v>0</v>
      </c>
      <c r="I142" s="110">
        <v>11.16</v>
      </c>
      <c r="J142" s="110">
        <v>44.8</v>
      </c>
      <c r="K142" s="119" t="str">
        <f>"12/7"</f>
        <v>12/7</v>
      </c>
      <c r="L142" s="186">
        <v>20.84</v>
      </c>
    </row>
    <row r="143" spans="1:12" ht="15.75" x14ac:dyDescent="0.25">
      <c r="A143" s="24"/>
      <c r="B143" s="25"/>
      <c r="C143" s="26"/>
      <c r="D143" s="27"/>
      <c r="E143" s="115"/>
      <c r="F143" s="109"/>
      <c r="G143" s="109"/>
      <c r="H143" s="109"/>
      <c r="I143" s="109"/>
      <c r="J143" s="109"/>
      <c r="K143" s="113"/>
      <c r="L143" s="188"/>
    </row>
    <row r="144" spans="1:12" ht="15.75" x14ac:dyDescent="0.25">
      <c r="A144" s="32"/>
      <c r="B144" s="33"/>
      <c r="C144" s="34"/>
      <c r="D144" s="35" t="s">
        <v>33</v>
      </c>
      <c r="E144" s="36"/>
      <c r="F144" s="86">
        <f>F137+F138+F139+F140+F142</f>
        <v>555</v>
      </c>
      <c r="G144" s="62">
        <f>G137+G138+G139+G140+G142</f>
        <v>21.39</v>
      </c>
      <c r="H144" s="62">
        <f>H137+H138+H139+H140+H142</f>
        <v>24.79</v>
      </c>
      <c r="I144" s="62">
        <f>I137+I138+I139+I140+I142</f>
        <v>90.23</v>
      </c>
      <c r="J144" s="62">
        <f>J137+J138+J139+J140+J142</f>
        <v>694.87504799999999</v>
      </c>
      <c r="K144" s="38"/>
      <c r="L144" s="189">
        <f>SUM(L137:L143)</f>
        <v>128.56</v>
      </c>
    </row>
    <row r="145" spans="1:12" ht="18.75" x14ac:dyDescent="0.3">
      <c r="A145" s="39">
        <f>A137</f>
        <v>2</v>
      </c>
      <c r="B145" s="40">
        <f>B137</f>
        <v>3</v>
      </c>
      <c r="C145" s="41" t="s">
        <v>25</v>
      </c>
      <c r="D145" s="29" t="s">
        <v>26</v>
      </c>
      <c r="E145" s="108" t="s">
        <v>115</v>
      </c>
      <c r="F145" s="109">
        <v>100</v>
      </c>
      <c r="G145" s="105">
        <v>1.3</v>
      </c>
      <c r="H145" s="105">
        <v>4.9800000000000004</v>
      </c>
      <c r="I145" s="105">
        <v>13.72</v>
      </c>
      <c r="J145" s="105">
        <v>98.781169760000012</v>
      </c>
      <c r="K145" s="119" t="str">
        <f>"7/83"</f>
        <v>7/83</v>
      </c>
      <c r="L145" s="191">
        <v>29.49</v>
      </c>
    </row>
    <row r="146" spans="1:12" ht="18.75" x14ac:dyDescent="0.3">
      <c r="A146" s="24"/>
      <c r="B146" s="25"/>
      <c r="C146" s="26"/>
      <c r="D146" s="29" t="s">
        <v>27</v>
      </c>
      <c r="E146" s="108" t="s">
        <v>85</v>
      </c>
      <c r="F146" s="109">
        <v>250</v>
      </c>
      <c r="G146" s="110">
        <v>5.31</v>
      </c>
      <c r="H146" s="110">
        <v>10.73</v>
      </c>
      <c r="I146" s="110">
        <v>16.16</v>
      </c>
      <c r="J146" s="110">
        <v>176.44301058333332</v>
      </c>
      <c r="K146" s="119" t="str">
        <f>"6/2"</f>
        <v>6/2</v>
      </c>
      <c r="L146" s="191">
        <v>42</v>
      </c>
    </row>
    <row r="147" spans="1:12" ht="18.75" x14ac:dyDescent="0.3">
      <c r="A147" s="24"/>
      <c r="B147" s="25"/>
      <c r="C147" s="26"/>
      <c r="D147" s="29" t="s">
        <v>28</v>
      </c>
      <c r="E147" s="126" t="s">
        <v>98</v>
      </c>
      <c r="F147" s="134">
        <v>250</v>
      </c>
      <c r="G147" s="152">
        <v>19.440000000000001</v>
      </c>
      <c r="H147" s="152">
        <v>23.36</v>
      </c>
      <c r="I147" s="152">
        <v>55.36</v>
      </c>
      <c r="J147" s="152">
        <v>508.5</v>
      </c>
      <c r="K147" s="201" t="str">
        <f>"9/17"</f>
        <v>9/17</v>
      </c>
      <c r="L147" s="191">
        <v>107.97</v>
      </c>
    </row>
    <row r="148" spans="1:12" ht="15.75" x14ac:dyDescent="0.25">
      <c r="A148" s="24"/>
      <c r="B148" s="25"/>
      <c r="C148" s="26"/>
      <c r="D148" s="29" t="s">
        <v>29</v>
      </c>
      <c r="E148" s="153"/>
      <c r="F148" s="109"/>
      <c r="G148" s="109"/>
      <c r="H148" s="109"/>
      <c r="I148" s="109"/>
      <c r="J148" s="109"/>
      <c r="K148" s="113"/>
      <c r="L148" s="187"/>
    </row>
    <row r="149" spans="1:12" ht="18.75" x14ac:dyDescent="0.3">
      <c r="A149" s="24"/>
      <c r="B149" s="25"/>
      <c r="C149" s="26"/>
      <c r="D149" s="29" t="s">
        <v>30</v>
      </c>
      <c r="E149" s="127" t="s">
        <v>63</v>
      </c>
      <c r="F149" s="109">
        <v>200</v>
      </c>
      <c r="G149" s="110">
        <v>0.2</v>
      </c>
      <c r="H149" s="110">
        <v>0.1</v>
      </c>
      <c r="I149" s="110">
        <v>13.1</v>
      </c>
      <c r="J149" s="110">
        <v>56</v>
      </c>
      <c r="K149" s="202" t="str">
        <f>"11/53"</f>
        <v>11/53</v>
      </c>
      <c r="L149" s="191">
        <v>4.38</v>
      </c>
    </row>
    <row r="150" spans="1:12" ht="18.75" x14ac:dyDescent="0.3">
      <c r="A150" s="24"/>
      <c r="B150" s="25"/>
      <c r="C150" s="26"/>
      <c r="D150" s="29" t="s">
        <v>31</v>
      </c>
      <c r="E150" s="120" t="s">
        <v>47</v>
      </c>
      <c r="F150" s="109">
        <v>50</v>
      </c>
      <c r="G150" s="122">
        <v>3.3</v>
      </c>
      <c r="H150" s="122">
        <v>0.6</v>
      </c>
      <c r="I150" s="122">
        <v>20.85</v>
      </c>
      <c r="J150" s="122">
        <v>96.69</v>
      </c>
      <c r="K150" s="113"/>
      <c r="L150" s="191">
        <v>4.5</v>
      </c>
    </row>
    <row r="151" spans="1:12" ht="18.75" x14ac:dyDescent="0.3">
      <c r="A151" s="24"/>
      <c r="B151" s="25"/>
      <c r="C151" s="26"/>
      <c r="D151" s="29" t="s">
        <v>32</v>
      </c>
      <c r="E151" s="125" t="s">
        <v>93</v>
      </c>
      <c r="F151" s="109">
        <v>30</v>
      </c>
      <c r="G151" s="122">
        <v>1.98</v>
      </c>
      <c r="H151" s="122">
        <v>0.36</v>
      </c>
      <c r="I151" s="122">
        <v>12.51</v>
      </c>
      <c r="J151" s="122">
        <v>58.014000000000003</v>
      </c>
      <c r="K151" s="113"/>
      <c r="L151" s="191">
        <v>4.5</v>
      </c>
    </row>
    <row r="152" spans="1:12" ht="15.75" x14ac:dyDescent="0.25">
      <c r="A152" s="24"/>
      <c r="B152" s="25"/>
      <c r="C152" s="26"/>
      <c r="D152" s="27"/>
      <c r="E152" s="115"/>
      <c r="F152" s="109"/>
      <c r="G152" s="109"/>
      <c r="H152" s="109"/>
      <c r="I152" s="109"/>
      <c r="J152" s="109"/>
      <c r="K152" s="113"/>
      <c r="L152" s="188"/>
    </row>
    <row r="153" spans="1:12" ht="15.75" x14ac:dyDescent="0.25">
      <c r="A153" s="24"/>
      <c r="B153" s="25"/>
      <c r="C153" s="26"/>
      <c r="D153" s="11"/>
      <c r="E153" s="115"/>
      <c r="F153" s="109"/>
      <c r="G153" s="109"/>
      <c r="H153" s="109"/>
      <c r="I153" s="109"/>
      <c r="J153" s="109"/>
      <c r="K153" s="113"/>
      <c r="L153" s="188"/>
    </row>
    <row r="154" spans="1:12" ht="16.5" thickBot="1" x14ac:dyDescent="0.3">
      <c r="A154" s="24"/>
      <c r="B154" s="25"/>
      <c r="C154" s="26"/>
      <c r="D154" s="46" t="s">
        <v>33</v>
      </c>
      <c r="E154" s="47"/>
      <c r="F154" s="87">
        <f>SUM(F145:F153)</f>
        <v>880</v>
      </c>
      <c r="G154" s="59">
        <f>G145+G146+G147+G149+G150+G151</f>
        <v>31.53</v>
      </c>
      <c r="H154" s="59">
        <f>H145+H146+H147+H149+H150+H151</f>
        <v>40.130000000000003</v>
      </c>
      <c r="I154" s="59">
        <f>I145+I146+I147+I149+I150+I151</f>
        <v>131.69999999999999</v>
      </c>
      <c r="J154" s="59">
        <f>J145+J146+J147+J149+J150+J151</f>
        <v>994.42818034333334</v>
      </c>
      <c r="K154" s="48"/>
      <c r="L154" s="193">
        <f>SUM(L145:L153)</f>
        <v>192.83999999999997</v>
      </c>
    </row>
    <row r="155" spans="1:12" ht="16.5" thickBot="1" x14ac:dyDescent="0.3">
      <c r="A155" s="49">
        <f>A137</f>
        <v>2</v>
      </c>
      <c r="B155" s="50">
        <f>B137</f>
        <v>3</v>
      </c>
      <c r="C155" s="178" t="s">
        <v>4</v>
      </c>
      <c r="D155" s="179"/>
      <c r="E155" s="51"/>
      <c r="F155" s="168">
        <f>F144+F154</f>
        <v>1435</v>
      </c>
      <c r="G155" s="76">
        <f>G144+G154</f>
        <v>52.92</v>
      </c>
      <c r="H155" s="76">
        <f>H144+H154</f>
        <v>64.92</v>
      </c>
      <c r="I155" s="76">
        <f>I144+I154</f>
        <v>221.93</v>
      </c>
      <c r="J155" s="76">
        <f>J144+J154</f>
        <v>1689.3032283433333</v>
      </c>
      <c r="K155" s="67"/>
      <c r="L155" s="194"/>
    </row>
    <row r="156" spans="1:12" ht="18.75" x14ac:dyDescent="0.3">
      <c r="A156" s="20">
        <v>2</v>
      </c>
      <c r="B156" s="21">
        <v>4</v>
      </c>
      <c r="C156" s="22" t="s">
        <v>20</v>
      </c>
      <c r="D156" s="23" t="s">
        <v>21</v>
      </c>
      <c r="E156" s="123" t="s">
        <v>60</v>
      </c>
      <c r="F156" s="104">
        <v>150</v>
      </c>
      <c r="G156" s="110">
        <v>19.93</v>
      </c>
      <c r="H156" s="110">
        <v>17.100000000000001</v>
      </c>
      <c r="I156" s="110">
        <v>17.989999999999998</v>
      </c>
      <c r="J156" s="110">
        <v>305.90115600000001</v>
      </c>
      <c r="K156" s="124" t="s">
        <v>61</v>
      </c>
      <c r="L156" s="191">
        <v>82.13</v>
      </c>
    </row>
    <row r="157" spans="1:12" ht="18.75" x14ac:dyDescent="0.3">
      <c r="A157" s="24"/>
      <c r="B157" s="25"/>
      <c r="C157" s="26"/>
      <c r="D157" s="27" t="s">
        <v>79</v>
      </c>
      <c r="E157" s="102" t="s">
        <v>90</v>
      </c>
      <c r="F157" s="109">
        <v>30</v>
      </c>
      <c r="G157" s="110">
        <v>2.16</v>
      </c>
      <c r="H157" s="110">
        <v>2.5499999999999998</v>
      </c>
      <c r="I157" s="110">
        <v>16.649999999999999</v>
      </c>
      <c r="J157" s="110">
        <v>95.219999999999985</v>
      </c>
      <c r="K157" s="113"/>
      <c r="L157" s="191">
        <v>11.86</v>
      </c>
    </row>
    <row r="158" spans="1:12" ht="18.75" x14ac:dyDescent="0.3">
      <c r="A158" s="24"/>
      <c r="B158" s="25"/>
      <c r="C158" s="26"/>
      <c r="D158" s="29" t="s">
        <v>22</v>
      </c>
      <c r="E158" s="102" t="s">
        <v>59</v>
      </c>
      <c r="F158" s="109">
        <v>200</v>
      </c>
      <c r="G158" s="110">
        <v>0.18</v>
      </c>
      <c r="H158" s="110">
        <v>0.04</v>
      </c>
      <c r="I158" s="110">
        <v>13.75</v>
      </c>
      <c r="J158" s="110">
        <v>53.136642799999997</v>
      </c>
      <c r="K158" s="106" t="str">
        <f>"11/17"</f>
        <v>11/17</v>
      </c>
      <c r="L158" s="191">
        <v>4.38</v>
      </c>
    </row>
    <row r="159" spans="1:12" ht="18.75" x14ac:dyDescent="0.3">
      <c r="A159" s="24"/>
      <c r="B159" s="25"/>
      <c r="C159" s="26"/>
      <c r="D159" s="29" t="s">
        <v>23</v>
      </c>
      <c r="E159" s="120" t="s">
        <v>62</v>
      </c>
      <c r="F159" s="109">
        <v>40</v>
      </c>
      <c r="G159" s="110">
        <v>3.08</v>
      </c>
      <c r="H159" s="110">
        <v>1.2</v>
      </c>
      <c r="I159" s="110">
        <v>21.32</v>
      </c>
      <c r="J159" s="110">
        <v>107.8</v>
      </c>
      <c r="K159" s="113"/>
      <c r="L159" s="191">
        <v>4.5</v>
      </c>
    </row>
    <row r="160" spans="1:12" ht="18.75" x14ac:dyDescent="0.3">
      <c r="A160" s="24"/>
      <c r="B160" s="25"/>
      <c r="C160" s="26"/>
      <c r="D160" s="29" t="s">
        <v>24</v>
      </c>
      <c r="E160" s="125" t="s">
        <v>52</v>
      </c>
      <c r="F160" s="109">
        <v>130</v>
      </c>
      <c r="G160" s="122">
        <v>0.52</v>
      </c>
      <c r="H160" s="122">
        <v>0.52</v>
      </c>
      <c r="I160" s="122">
        <v>15.08</v>
      </c>
      <c r="J160" s="122">
        <v>63.283999999999985</v>
      </c>
      <c r="K160" s="113"/>
      <c r="L160" s="191">
        <v>25.69</v>
      </c>
    </row>
    <row r="161" spans="1:12" ht="15.75" x14ac:dyDescent="0.25">
      <c r="A161" s="24"/>
      <c r="B161" s="25"/>
      <c r="C161" s="26"/>
      <c r="D161" s="29"/>
      <c r="E161" s="120"/>
      <c r="F161" s="109"/>
      <c r="G161" s="121"/>
      <c r="H161" s="121"/>
      <c r="I161" s="121"/>
      <c r="J161" s="121"/>
      <c r="K161" s="113"/>
      <c r="L161" s="186"/>
    </row>
    <row r="162" spans="1:12" ht="15.75" x14ac:dyDescent="0.25">
      <c r="A162" s="24"/>
      <c r="B162" s="25"/>
      <c r="C162" s="26"/>
      <c r="D162" s="27"/>
      <c r="E162" s="115"/>
      <c r="F162" s="109"/>
      <c r="G162" s="109"/>
      <c r="H162" s="109"/>
      <c r="I162" s="109"/>
      <c r="J162" s="109"/>
      <c r="K162" s="113"/>
      <c r="L162" s="188"/>
    </row>
    <row r="163" spans="1:12" ht="15.75" x14ac:dyDescent="0.25">
      <c r="A163" s="32"/>
      <c r="B163" s="33"/>
      <c r="C163" s="34"/>
      <c r="D163" s="35" t="s">
        <v>33</v>
      </c>
      <c r="E163" s="36"/>
      <c r="F163" s="86">
        <f>F156+F157+F158+F159+F160</f>
        <v>550</v>
      </c>
      <c r="G163" s="62">
        <f>G156+G157+G158+G159+G160+G161</f>
        <v>25.87</v>
      </c>
      <c r="H163" s="62">
        <f>H156+H157+H158+H159+H160+H161</f>
        <v>21.41</v>
      </c>
      <c r="I163" s="62">
        <f>I156+I157+I158+I159+I160+I161</f>
        <v>84.79</v>
      </c>
      <c r="J163" s="62">
        <f>J156+J157+J158+J159+J160+J161</f>
        <v>625.34179879999999</v>
      </c>
      <c r="K163" s="38"/>
      <c r="L163" s="189">
        <f>SUM(L156:L162)</f>
        <v>128.56</v>
      </c>
    </row>
    <row r="164" spans="1:12" ht="18.75" x14ac:dyDescent="0.3">
      <c r="A164" s="39">
        <f>A156</f>
        <v>2</v>
      </c>
      <c r="B164" s="40">
        <f>B156</f>
        <v>4</v>
      </c>
      <c r="C164" s="41" t="s">
        <v>25</v>
      </c>
      <c r="D164" s="29" t="s">
        <v>26</v>
      </c>
      <c r="E164" s="108" t="s">
        <v>84</v>
      </c>
      <c r="F164" s="109">
        <v>100</v>
      </c>
      <c r="G164" s="156">
        <v>0.81</v>
      </c>
      <c r="H164" s="156">
        <v>6.06</v>
      </c>
      <c r="I164" s="156">
        <v>4.79</v>
      </c>
      <c r="J164" s="156">
        <v>76.753795999999994</v>
      </c>
      <c r="K164" s="119" t="str">
        <f>"7/59"</f>
        <v>7/59</v>
      </c>
      <c r="L164" s="191">
        <v>25.64</v>
      </c>
    </row>
    <row r="165" spans="1:12" ht="18.75" x14ac:dyDescent="0.3">
      <c r="A165" s="24"/>
      <c r="B165" s="25"/>
      <c r="C165" s="26"/>
      <c r="D165" s="29" t="s">
        <v>27</v>
      </c>
      <c r="E165" s="102" t="s">
        <v>73</v>
      </c>
      <c r="F165" s="132" t="str">
        <f>"250"</f>
        <v>250</v>
      </c>
      <c r="G165" s="112">
        <v>11</v>
      </c>
      <c r="H165" s="112">
        <v>10.64</v>
      </c>
      <c r="I165" s="112">
        <v>58</v>
      </c>
      <c r="J165" s="112">
        <v>291.442163783333</v>
      </c>
      <c r="K165" s="106" t="str">
        <f>"6/63"</f>
        <v>6/63</v>
      </c>
      <c r="L165" s="191">
        <v>42</v>
      </c>
    </row>
    <row r="166" spans="1:12" ht="18.75" x14ac:dyDescent="0.3">
      <c r="A166" s="24"/>
      <c r="B166" s="25"/>
      <c r="C166" s="26"/>
      <c r="D166" s="29" t="s">
        <v>28</v>
      </c>
      <c r="E166" s="126" t="s">
        <v>106</v>
      </c>
      <c r="F166" s="109">
        <v>250</v>
      </c>
      <c r="G166" s="169">
        <v>21.3</v>
      </c>
      <c r="H166" s="170">
        <v>15</v>
      </c>
      <c r="I166" s="169">
        <v>56</v>
      </c>
      <c r="J166" s="169">
        <v>466</v>
      </c>
      <c r="K166" s="204" t="s">
        <v>86</v>
      </c>
      <c r="L166" s="192">
        <v>104.38</v>
      </c>
    </row>
    <row r="167" spans="1:12" ht="18.75" x14ac:dyDescent="0.3">
      <c r="A167" s="24"/>
      <c r="B167" s="25"/>
      <c r="C167" s="26"/>
      <c r="D167" s="29" t="s">
        <v>30</v>
      </c>
      <c r="E167" s="108" t="s">
        <v>99</v>
      </c>
      <c r="F167" s="109">
        <v>200</v>
      </c>
      <c r="G167" s="156">
        <v>0.41</v>
      </c>
      <c r="H167" s="156">
        <v>0.17</v>
      </c>
      <c r="I167" s="156">
        <v>17.649999999999999</v>
      </c>
      <c r="J167" s="156">
        <v>68.79307</v>
      </c>
      <c r="K167" s="119" t="str">
        <f>"11/52"</f>
        <v>11/52</v>
      </c>
      <c r="L167" s="191">
        <v>13.62</v>
      </c>
    </row>
    <row r="168" spans="1:12" ht="18.75" x14ac:dyDescent="0.3">
      <c r="A168" s="24"/>
      <c r="B168" s="25"/>
      <c r="C168" s="26"/>
      <c r="D168" s="29" t="s">
        <v>31</v>
      </c>
      <c r="E168" s="153" t="s">
        <v>47</v>
      </c>
      <c r="F168" s="109">
        <v>40</v>
      </c>
      <c r="G168" s="122">
        <v>2.64</v>
      </c>
      <c r="H168" s="122">
        <v>0.48</v>
      </c>
      <c r="I168" s="122">
        <v>16.68</v>
      </c>
      <c r="J168" s="122">
        <v>77.352000000000004</v>
      </c>
      <c r="K168" s="113"/>
      <c r="L168" s="191">
        <v>3.6</v>
      </c>
    </row>
    <row r="169" spans="1:12" ht="18.75" x14ac:dyDescent="0.3">
      <c r="A169" s="24"/>
      <c r="B169" s="25"/>
      <c r="C169" s="26"/>
      <c r="D169" s="29" t="s">
        <v>32</v>
      </c>
      <c r="E169" s="155" t="s">
        <v>93</v>
      </c>
      <c r="F169" s="109">
        <v>40</v>
      </c>
      <c r="G169" s="122">
        <v>2.64</v>
      </c>
      <c r="H169" s="122">
        <v>0.48</v>
      </c>
      <c r="I169" s="122">
        <v>16.68</v>
      </c>
      <c r="J169" s="122">
        <v>77.352000000000004</v>
      </c>
      <c r="K169" s="113"/>
      <c r="L169" s="191">
        <v>3.6</v>
      </c>
    </row>
    <row r="170" spans="1:12" ht="15.75" x14ac:dyDescent="0.25">
      <c r="A170" s="24"/>
      <c r="B170" s="25"/>
      <c r="C170" s="26"/>
      <c r="D170" s="27" t="s">
        <v>79</v>
      </c>
      <c r="E170" s="120"/>
      <c r="F170" s="109"/>
      <c r="G170" s="109"/>
      <c r="H170" s="109"/>
      <c r="I170" s="109"/>
      <c r="J170" s="109"/>
      <c r="K170" s="113"/>
      <c r="L170" s="187"/>
    </row>
    <row r="171" spans="1:12" ht="15.75" x14ac:dyDescent="0.25">
      <c r="A171" s="24"/>
      <c r="B171" s="25"/>
      <c r="C171" s="26"/>
      <c r="D171" s="27"/>
      <c r="E171" s="115"/>
      <c r="F171" s="109"/>
      <c r="G171" s="109"/>
      <c r="H171" s="109"/>
      <c r="I171" s="109"/>
      <c r="J171" s="109"/>
      <c r="K171" s="113"/>
      <c r="L171" s="188"/>
    </row>
    <row r="172" spans="1:12" ht="16.5" thickBot="1" x14ac:dyDescent="0.3">
      <c r="A172" s="24"/>
      <c r="B172" s="25"/>
      <c r="C172" s="26"/>
      <c r="D172" s="46" t="s">
        <v>33</v>
      </c>
      <c r="E172" s="47"/>
      <c r="F172" s="84">
        <f>F164+F165+F166+F167+F168+F169</f>
        <v>880</v>
      </c>
      <c r="G172" s="59">
        <f>G164+G165+G166+G167+G168+G169</f>
        <v>38.799999999999997</v>
      </c>
      <c r="H172" s="59">
        <f>H164+H165+H166+H167+H168+H169</f>
        <v>32.83</v>
      </c>
      <c r="I172" s="59">
        <f>I164+I165+I166+I1679+I167+I168+I169</f>
        <v>169.8</v>
      </c>
      <c r="J172" s="59">
        <f>J164+J165+J166+J167+J168+J169</f>
        <v>1057.693029783333</v>
      </c>
      <c r="K172" s="48"/>
      <c r="L172" s="193">
        <f>SUM(L164:L171)</f>
        <v>192.83999999999997</v>
      </c>
    </row>
    <row r="173" spans="1:12" ht="16.5" thickBot="1" x14ac:dyDescent="0.3">
      <c r="A173" s="49">
        <f>A156</f>
        <v>2</v>
      </c>
      <c r="B173" s="50">
        <f>B156</f>
        <v>4</v>
      </c>
      <c r="C173" s="176" t="s">
        <v>4</v>
      </c>
      <c r="D173" s="177"/>
      <c r="E173" s="60"/>
      <c r="F173" s="171">
        <f>F163+F172</f>
        <v>1430</v>
      </c>
      <c r="G173" s="77">
        <f>G163+G172</f>
        <v>64.67</v>
      </c>
      <c r="H173" s="77">
        <f>H163+H172</f>
        <v>54.239999999999995</v>
      </c>
      <c r="I173" s="77">
        <f>I163+I172</f>
        <v>254.59000000000003</v>
      </c>
      <c r="J173" s="77">
        <f>J163+J172</f>
        <v>1683.0348285833329</v>
      </c>
      <c r="K173" s="70"/>
      <c r="L173" s="196"/>
    </row>
    <row r="174" spans="1:12" ht="30" x14ac:dyDescent="0.25">
      <c r="A174" s="20">
        <v>2</v>
      </c>
      <c r="B174" s="21">
        <v>5</v>
      </c>
      <c r="C174" s="22" t="s">
        <v>20</v>
      </c>
      <c r="D174" s="23" t="s">
        <v>21</v>
      </c>
      <c r="E174" s="143" t="s">
        <v>107</v>
      </c>
      <c r="F174" s="104">
        <v>250</v>
      </c>
      <c r="G174" s="172">
        <v>8.67</v>
      </c>
      <c r="H174" s="172">
        <v>10.27</v>
      </c>
      <c r="I174" s="172">
        <v>44.61</v>
      </c>
      <c r="J174" s="172">
        <v>312.09691990000005</v>
      </c>
      <c r="K174" s="119" t="str">
        <f>"2/61-1"</f>
        <v>2/61-1</v>
      </c>
      <c r="L174" s="185">
        <v>42.96</v>
      </c>
    </row>
    <row r="175" spans="1:12" ht="31.5" x14ac:dyDescent="0.25">
      <c r="A175" s="24"/>
      <c r="B175" s="25"/>
      <c r="C175" s="26"/>
      <c r="D175" s="27"/>
      <c r="E175" s="120" t="s">
        <v>114</v>
      </c>
      <c r="F175" s="109">
        <v>50</v>
      </c>
      <c r="G175" s="146">
        <v>8.02</v>
      </c>
      <c r="H175" s="146">
        <v>13.15</v>
      </c>
      <c r="I175" s="146">
        <v>10.34</v>
      </c>
      <c r="J175" s="146">
        <v>198.73</v>
      </c>
      <c r="K175" s="113" t="s">
        <v>56</v>
      </c>
      <c r="L175" s="186">
        <v>41.32</v>
      </c>
    </row>
    <row r="176" spans="1:12" ht="15.75" x14ac:dyDescent="0.25">
      <c r="A176" s="24"/>
      <c r="B176" s="25"/>
      <c r="C176" s="26"/>
      <c r="D176" s="29" t="s">
        <v>22</v>
      </c>
      <c r="E176" s="108" t="s">
        <v>64</v>
      </c>
      <c r="F176" s="109">
        <v>200</v>
      </c>
      <c r="G176" s="156">
        <v>1.39</v>
      </c>
      <c r="H176" s="156">
        <v>1.1000000000000001</v>
      </c>
      <c r="I176" s="156">
        <v>16.649999999999999</v>
      </c>
      <c r="J176" s="156">
        <v>78.951669735999999</v>
      </c>
      <c r="K176" s="119" t="str">
        <f>"11/59"</f>
        <v>11/59</v>
      </c>
      <c r="L176" s="186">
        <v>24.16</v>
      </c>
    </row>
    <row r="177" spans="1:12" ht="15.75" x14ac:dyDescent="0.25">
      <c r="A177" s="24"/>
      <c r="B177" s="25"/>
      <c r="C177" s="26"/>
      <c r="D177" s="29" t="s">
        <v>23</v>
      </c>
      <c r="E177" s="125" t="s">
        <v>93</v>
      </c>
      <c r="F177" s="109">
        <v>20</v>
      </c>
      <c r="G177" s="122">
        <v>1.32</v>
      </c>
      <c r="H177" s="122">
        <v>0.24</v>
      </c>
      <c r="I177" s="122">
        <v>8.34</v>
      </c>
      <c r="J177" s="122">
        <v>38.676000000000002</v>
      </c>
      <c r="K177" s="113"/>
      <c r="L177" s="186">
        <v>1.8</v>
      </c>
    </row>
    <row r="178" spans="1:12" ht="15.75" x14ac:dyDescent="0.25">
      <c r="A178" s="24"/>
      <c r="B178" s="25"/>
      <c r="C178" s="26"/>
      <c r="D178" s="29" t="s">
        <v>24</v>
      </c>
      <c r="E178" s="115"/>
      <c r="F178" s="109"/>
      <c r="G178" s="109"/>
      <c r="H178" s="109"/>
      <c r="I178" s="109"/>
      <c r="J178" s="109"/>
      <c r="K178" s="113"/>
      <c r="L178" s="188"/>
    </row>
    <row r="179" spans="1:12" ht="15.75" x14ac:dyDescent="0.25">
      <c r="A179" s="24"/>
      <c r="B179" s="25"/>
      <c r="C179" s="26"/>
      <c r="D179" s="27" t="s">
        <v>79</v>
      </c>
      <c r="E179" s="102" t="s">
        <v>40</v>
      </c>
      <c r="F179" s="109">
        <v>40</v>
      </c>
      <c r="G179" s="110">
        <v>0.19</v>
      </c>
      <c r="H179" s="110">
        <v>0.12</v>
      </c>
      <c r="I179" s="110">
        <v>12.26</v>
      </c>
      <c r="J179" s="110">
        <v>48.192010000000003</v>
      </c>
      <c r="K179" s="106" t="str">
        <f>"11/51"</f>
        <v>11/51</v>
      </c>
      <c r="L179" s="186">
        <v>18.32</v>
      </c>
    </row>
    <row r="180" spans="1:12" ht="15.75" x14ac:dyDescent="0.25">
      <c r="A180" s="24"/>
      <c r="B180" s="25"/>
      <c r="C180" s="26"/>
      <c r="D180" s="27"/>
      <c r="E180" s="115"/>
      <c r="F180" s="109"/>
      <c r="G180" s="109"/>
      <c r="H180" s="109"/>
      <c r="I180" s="109"/>
      <c r="J180" s="109"/>
      <c r="K180" s="113"/>
      <c r="L180" s="188"/>
    </row>
    <row r="181" spans="1:12" ht="15.75" customHeight="1" x14ac:dyDescent="0.25">
      <c r="A181" s="32"/>
      <c r="B181" s="33"/>
      <c r="C181" s="34"/>
      <c r="D181" s="35" t="s">
        <v>33</v>
      </c>
      <c r="E181" s="36"/>
      <c r="F181" s="86">
        <f>SUM(F174:F180)</f>
        <v>560</v>
      </c>
      <c r="G181" s="62">
        <f>G174+G175+G176+G177+G179</f>
        <v>19.59</v>
      </c>
      <c r="H181" s="62">
        <f>H174+H175+H176+H177+H179</f>
        <v>24.880000000000003</v>
      </c>
      <c r="I181" s="62">
        <f>I174+I175+I176+I177+I179</f>
        <v>92.2</v>
      </c>
      <c r="J181" s="62">
        <f>J174+J175+J176+J177+J179</f>
        <v>676.64659963600002</v>
      </c>
      <c r="K181" s="38"/>
      <c r="L181" s="189">
        <f>SUM(L174:L180)</f>
        <v>128.56</v>
      </c>
    </row>
    <row r="182" spans="1:12" ht="47.25" x14ac:dyDescent="0.3">
      <c r="A182" s="39">
        <f>A174</f>
        <v>2</v>
      </c>
      <c r="B182" s="40">
        <f>B174</f>
        <v>5</v>
      </c>
      <c r="C182" s="41" t="s">
        <v>25</v>
      </c>
      <c r="D182" s="29" t="s">
        <v>26</v>
      </c>
      <c r="E182" s="147" t="s">
        <v>91</v>
      </c>
      <c r="F182" s="109">
        <v>100</v>
      </c>
      <c r="G182" s="105">
        <v>1.19</v>
      </c>
      <c r="H182" s="105">
        <v>5.99</v>
      </c>
      <c r="I182" s="105">
        <v>5.92</v>
      </c>
      <c r="J182" s="105">
        <v>79.414985999999999</v>
      </c>
      <c r="K182" s="150" t="str">
        <f>"7/48"</f>
        <v>7/48</v>
      </c>
      <c r="L182" s="191">
        <v>21.9</v>
      </c>
    </row>
    <row r="183" spans="1:12" ht="18.75" x14ac:dyDescent="0.3">
      <c r="A183" s="24"/>
      <c r="B183" s="25"/>
      <c r="C183" s="26"/>
      <c r="D183" s="29" t="s">
        <v>27</v>
      </c>
      <c r="E183" s="102" t="s">
        <v>65</v>
      </c>
      <c r="F183" s="132" t="str">
        <f>"250"</f>
        <v>250</v>
      </c>
      <c r="G183" s="112">
        <v>12.44</v>
      </c>
      <c r="H183" s="112">
        <v>7.77</v>
      </c>
      <c r="I183" s="112">
        <v>55.16</v>
      </c>
      <c r="J183" s="112">
        <v>208</v>
      </c>
      <c r="K183" s="113" t="s">
        <v>67</v>
      </c>
      <c r="L183" s="191">
        <v>42</v>
      </c>
    </row>
    <row r="184" spans="1:12" ht="18.75" x14ac:dyDescent="0.3">
      <c r="A184" s="24"/>
      <c r="B184" s="25"/>
      <c r="C184" s="26"/>
      <c r="D184" s="29" t="s">
        <v>28</v>
      </c>
      <c r="E184" s="108" t="s">
        <v>108</v>
      </c>
      <c r="F184" s="134">
        <v>100</v>
      </c>
      <c r="G184" s="146">
        <v>14.07</v>
      </c>
      <c r="H184" s="110">
        <v>17.09</v>
      </c>
      <c r="I184" s="146">
        <v>20</v>
      </c>
      <c r="J184" s="146">
        <v>321</v>
      </c>
      <c r="K184" s="119" t="str">
        <f>"8/26"</f>
        <v>8/26</v>
      </c>
      <c r="L184" s="198">
        <v>91.35</v>
      </c>
    </row>
    <row r="185" spans="1:12" ht="30" x14ac:dyDescent="0.3">
      <c r="A185" s="24"/>
      <c r="B185" s="25"/>
      <c r="C185" s="26"/>
      <c r="D185" s="29" t="s">
        <v>29</v>
      </c>
      <c r="E185" s="108" t="s">
        <v>87</v>
      </c>
      <c r="F185" s="109">
        <v>180</v>
      </c>
      <c r="G185" s="112">
        <v>6.73</v>
      </c>
      <c r="H185" s="112">
        <v>5.29</v>
      </c>
      <c r="I185" s="112">
        <v>42.44</v>
      </c>
      <c r="J185" s="112">
        <v>261.71109719999998</v>
      </c>
      <c r="K185" s="119" t="str">
        <f>"5/54"</f>
        <v>5/54</v>
      </c>
      <c r="L185" s="191">
        <v>20.89</v>
      </c>
    </row>
    <row r="186" spans="1:12" ht="18.75" x14ac:dyDescent="0.3">
      <c r="A186" s="24"/>
      <c r="B186" s="25"/>
      <c r="C186" s="26"/>
      <c r="D186" s="29" t="s">
        <v>30</v>
      </c>
      <c r="E186" s="120" t="s">
        <v>76</v>
      </c>
      <c r="F186" s="109">
        <v>200</v>
      </c>
      <c r="G186" s="112">
        <v>0</v>
      </c>
      <c r="H186" s="112">
        <v>0</v>
      </c>
      <c r="I186" s="112">
        <v>18.63</v>
      </c>
      <c r="J186" s="112">
        <v>71.53</v>
      </c>
      <c r="K186" s="113" t="s">
        <v>92</v>
      </c>
      <c r="L186" s="191">
        <v>7.7</v>
      </c>
    </row>
    <row r="187" spans="1:12" ht="18.75" x14ac:dyDescent="0.3">
      <c r="A187" s="24"/>
      <c r="B187" s="25"/>
      <c r="C187" s="26"/>
      <c r="D187" s="29" t="s">
        <v>31</v>
      </c>
      <c r="E187" s="120" t="s">
        <v>47</v>
      </c>
      <c r="F187" s="109">
        <v>40</v>
      </c>
      <c r="G187" s="122">
        <v>2.64</v>
      </c>
      <c r="H187" s="122">
        <v>0.48</v>
      </c>
      <c r="I187" s="122">
        <v>16.68</v>
      </c>
      <c r="J187" s="122">
        <v>77.352000000000004</v>
      </c>
      <c r="K187" s="113"/>
      <c r="L187" s="191">
        <v>4.5</v>
      </c>
    </row>
    <row r="188" spans="1:12" ht="18.75" x14ac:dyDescent="0.3">
      <c r="A188" s="24"/>
      <c r="B188" s="25"/>
      <c r="C188" s="26"/>
      <c r="D188" s="29" t="s">
        <v>32</v>
      </c>
      <c r="E188" s="125" t="s">
        <v>93</v>
      </c>
      <c r="F188" s="109">
        <v>50</v>
      </c>
      <c r="G188" s="122">
        <v>3.3</v>
      </c>
      <c r="H188" s="122">
        <v>0.6</v>
      </c>
      <c r="I188" s="122">
        <v>20.85</v>
      </c>
      <c r="J188" s="122">
        <v>96.69</v>
      </c>
      <c r="K188" s="113"/>
      <c r="L188" s="191">
        <v>4.5</v>
      </c>
    </row>
    <row r="189" spans="1:12" ht="15.75" x14ac:dyDescent="0.25">
      <c r="A189" s="24"/>
      <c r="B189" s="25"/>
      <c r="C189" s="26"/>
      <c r="D189" s="27"/>
      <c r="E189" s="115"/>
      <c r="F189" s="109"/>
      <c r="G189" s="109"/>
      <c r="H189" s="109"/>
      <c r="I189" s="109"/>
      <c r="J189" s="109"/>
      <c r="K189" s="113"/>
      <c r="L189" s="188"/>
    </row>
    <row r="190" spans="1:12" ht="15.75" x14ac:dyDescent="0.25">
      <c r="A190" s="24"/>
      <c r="B190" s="25"/>
      <c r="C190" s="26"/>
      <c r="D190" s="11"/>
      <c r="E190" s="115"/>
      <c r="F190" s="109"/>
      <c r="G190" s="109"/>
      <c r="H190" s="109"/>
      <c r="I190" s="109"/>
      <c r="J190" s="109"/>
      <c r="K190" s="113"/>
      <c r="L190" s="188"/>
    </row>
    <row r="191" spans="1:12" ht="16.5" thickBot="1" x14ac:dyDescent="0.3">
      <c r="A191" s="24"/>
      <c r="B191" s="25"/>
      <c r="C191" s="26"/>
      <c r="D191" s="46" t="s">
        <v>33</v>
      </c>
      <c r="E191" s="47"/>
      <c r="F191" s="158">
        <f>F182+F183+F184+F185+F186+F187+F188</f>
        <v>920</v>
      </c>
      <c r="G191" s="59">
        <f>G182+G183+G184+G185+G186+G187+G188</f>
        <v>40.369999999999997</v>
      </c>
      <c r="H191" s="59">
        <f>H182+H183+H184+H185+H186+H187+H188</f>
        <v>37.22</v>
      </c>
      <c r="I191" s="59">
        <f>I182+I183+I184+I185+I186+I187+I188</f>
        <v>179.68</v>
      </c>
      <c r="J191" s="59">
        <f>J182+J183+J184+J185+J186+J187+J188</f>
        <v>1115.6980831999999</v>
      </c>
      <c r="K191" s="48"/>
      <c r="L191" s="193">
        <f>SUM(L182:L190)</f>
        <v>192.83999999999997</v>
      </c>
    </row>
    <row r="192" spans="1:12" ht="16.5" thickBot="1" x14ac:dyDescent="0.3">
      <c r="A192" s="49">
        <f>A174</f>
        <v>2</v>
      </c>
      <c r="B192" s="50">
        <f>B174</f>
        <v>5</v>
      </c>
      <c r="C192" s="178" t="s">
        <v>4</v>
      </c>
      <c r="D192" s="179"/>
      <c r="E192" s="51"/>
      <c r="F192" s="200">
        <f>F181+F191</f>
        <v>1480</v>
      </c>
      <c r="G192" s="76">
        <f>G181+G191</f>
        <v>59.959999999999994</v>
      </c>
      <c r="H192" s="76">
        <f>H191+H181</f>
        <v>62.1</v>
      </c>
      <c r="I192" s="76">
        <f>I191+I181</f>
        <v>271.88</v>
      </c>
      <c r="J192" s="76">
        <f>J191+J181</f>
        <v>1792.3446828359999</v>
      </c>
      <c r="K192" s="67"/>
      <c r="L192" s="194"/>
    </row>
    <row r="193" spans="1:12" ht="17.25" customHeight="1" thickBot="1" x14ac:dyDescent="0.3">
      <c r="A193" s="63"/>
      <c r="B193" s="64"/>
      <c r="C193" s="180" t="s">
        <v>5</v>
      </c>
      <c r="D193" s="180"/>
      <c r="E193" s="180"/>
      <c r="F193" s="91">
        <f>(F24+F43+F62+F80+F98+F117+F136+F155+F173+F192)/(IF(F24=0,0,1)+IF(F43=0,0,1)+IF(F62=0,0,1)+IF(F80=0,0,1)+IF(F98=0,0,1)+IF(F117=0,0,1)+IF(F136=0,0,1)+IF(F155=0,0,1)+IF(F173=0,0,1)+IF(F192=0,0,1))</f>
        <v>1490</v>
      </c>
      <c r="G193" s="66">
        <f>(G24+G43+G62+G80+G98+G117+G136+G155+G173+G192)/(IF(G24=0,0,1)+IF(G43=0,0,1)+IF(G62=0,0,1)+IF(G80=0,0,1)+IF(G98=0,0,1)+IF(G117=0,0,1)+IF(G136=0,0,1)+IF(G155=0,0,1)+IF(G173=0,0,1)+IF(G192=0,0,1))</f>
        <v>56.930301204819287</v>
      </c>
      <c r="H193" s="66">
        <f>(H24+H43+H62+H80+H98+H117+H136+H155+H173+H192)/(IF(H24=0,0,1)+IF(H43=0,0,1)+IF(H62=0,0,1)+IF(H80=0,0,1)+IF(H98=0,0,1)+IF(H117=0,0,1)+IF(H136=0,0,1)+IF(H155=0,0,1)+IF(H173=0,0,1)+IF(H192=0,0,1))</f>
        <v>61.180927710843378</v>
      </c>
      <c r="I193" s="65">
        <f>(I24+I43+I62+I80+I98+I117+I136+I155+I173+I192)/(IF(I24=0,0,1)+IF(I43=0,0,1)+IF(I62=0,0,1)+IF(I80=0,0,1)+IF(I98=0,0,1)+IF(I117=0,0,1)+IF(I136=0,0,1)+IF(I155=0,0,1)+IF(I173=0,0,1)+IF(I192=0,0,1))</f>
        <v>233.16158669460452</v>
      </c>
      <c r="J193" s="65">
        <f>(J24+J43+J62+J80+J98+J117+J136+J155+J173+J192)/(IF(J24=0,0,1)+IF(J43=0,0,1)+IF(J62=0,0,1)+IF(J80=0,0,1)+IF(J98=0,0,1)+IF(J117=0,0,1)+IF(J136=0,0,1)+IF(J155=0,0,1)+IF(J173=0,0,1)+IF(J192=0,0,1))</f>
        <v>1688.3426208205478</v>
      </c>
      <c r="K193" s="71"/>
      <c r="L193" s="199"/>
    </row>
    <row r="194" spans="1:12" ht="15.75" x14ac:dyDescent="0.25">
      <c r="A194" s="7"/>
      <c r="B194" s="7"/>
      <c r="C194" s="6"/>
      <c r="D194" s="6"/>
      <c r="E194" s="7"/>
      <c r="F194" s="80"/>
      <c r="G194" s="7"/>
      <c r="H194" s="7"/>
      <c r="I194" s="7"/>
      <c r="J194" s="7"/>
      <c r="K194" s="7"/>
      <c r="L194" s="174"/>
    </row>
    <row r="195" spans="1:12" ht="15.75" x14ac:dyDescent="0.25">
      <c r="A195" s="7"/>
      <c r="B195" s="7"/>
      <c r="C195" s="6"/>
      <c r="D195" s="6"/>
      <c r="E195" s="7"/>
      <c r="F195" s="80"/>
      <c r="G195" s="7"/>
      <c r="H195" s="7"/>
      <c r="I195" s="7"/>
      <c r="J195" s="7"/>
      <c r="K195" s="7"/>
      <c r="L195" s="174"/>
    </row>
  </sheetData>
  <mergeCells count="14">
    <mergeCell ref="C192:D192"/>
    <mergeCell ref="C193:E193"/>
    <mergeCell ref="C80:D80"/>
    <mergeCell ref="C98:D98"/>
    <mergeCell ref="C117:D117"/>
    <mergeCell ref="C136:D136"/>
    <mergeCell ref="C155:D155"/>
    <mergeCell ref="C173:D173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2024-02-05T05:46:53Z</cp:lastPrinted>
  <dcterms:created xsi:type="dcterms:W3CDTF">2022-05-16T14:23:56Z</dcterms:created>
  <dcterms:modified xsi:type="dcterms:W3CDTF">2025-09-03T04:40:58Z</dcterms:modified>
</cp:coreProperties>
</file>